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Equipo_2\Desktop\ID26\Documentos\"/>
    </mc:Choice>
  </mc:AlternateContent>
  <bookViews>
    <workbookView xWindow="0" yWindow="0" windowWidth="20490" windowHeight="7650" activeTab="1"/>
  </bookViews>
  <sheets>
    <sheet name="ANTECEDENTES" sheetId="29" r:id="rId1"/>
    <sheet name="DETALLE GASTOS" sheetId="30" r:id="rId2"/>
    <sheet name="REITEMIZACIONES SIA" sheetId="22" r:id="rId3"/>
    <sheet name="REITEMIZACIONES APORTES" sheetId="31"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9" i="30" l="1"/>
  <c r="H80" i="30"/>
  <c r="G77" i="30"/>
  <c r="E34" i="30"/>
  <c r="F34" i="30" s="1"/>
  <c r="F33" i="30"/>
  <c r="E33" i="30"/>
  <c r="E32" i="30"/>
  <c r="F14" i="30"/>
  <c r="H14" i="30" s="1"/>
  <c r="N15" i="30"/>
  <c r="H15" i="30"/>
  <c r="O15" i="30" s="1"/>
  <c r="F15" i="30"/>
  <c r="H77" i="30" l="1"/>
  <c r="M77" i="30" s="1"/>
  <c r="N77" i="30" s="1"/>
  <c r="I14" i="30"/>
  <c r="N14" i="30" s="1"/>
  <c r="O14" i="30" s="1"/>
  <c r="F16" i="30"/>
  <c r="H16" i="30" s="1"/>
  <c r="F17" i="30"/>
  <c r="H17" i="30" s="1"/>
  <c r="F32" i="30"/>
  <c r="I17" i="30" l="1"/>
  <c r="N17" i="30" s="1"/>
  <c r="O17" i="30" s="1"/>
  <c r="I16" i="30"/>
  <c r="N16" i="30" s="1"/>
  <c r="O16" i="30" s="1"/>
  <c r="R32" i="30"/>
  <c r="E129" i="30"/>
  <c r="E130" i="30"/>
  <c r="E131" i="30"/>
  <c r="E132" i="30"/>
  <c r="E128" i="30"/>
  <c r="E116" i="30"/>
  <c r="E117" i="30"/>
  <c r="E118" i="30"/>
  <c r="E115" i="30"/>
  <c r="D133" i="30"/>
  <c r="D120" i="30"/>
  <c r="N55" i="30"/>
  <c r="H55" i="30"/>
  <c r="N54" i="30"/>
  <c r="H54" i="30"/>
  <c r="N53" i="30"/>
  <c r="H53" i="30"/>
  <c r="O53" i="30" s="1"/>
  <c r="N66" i="30"/>
  <c r="H66" i="30"/>
  <c r="O66" i="30" s="1"/>
  <c r="N65" i="30"/>
  <c r="H65" i="30"/>
  <c r="H64" i="30"/>
  <c r="I64" i="30" s="1"/>
  <c r="N64" i="30" s="1"/>
  <c r="R44" i="30"/>
  <c r="R45" i="30"/>
  <c r="R46" i="30"/>
  <c r="R33" i="30"/>
  <c r="R34" i="30"/>
  <c r="R35" i="30"/>
  <c r="R36" i="30"/>
  <c r="R37" i="30"/>
  <c r="O64" i="30" l="1"/>
  <c r="O65" i="30"/>
  <c r="O55" i="30"/>
  <c r="O54" i="30"/>
  <c r="D122" i="30"/>
  <c r="R43" i="30"/>
  <c r="N44" i="30" l="1"/>
  <c r="F44" i="30"/>
  <c r="H44" i="30" s="1"/>
  <c r="F13" i="30"/>
  <c r="H13" i="30" s="1"/>
  <c r="I13" i="30" s="1"/>
  <c r="N13" i="30" s="1"/>
  <c r="F12" i="30"/>
  <c r="H12" i="30" s="1"/>
  <c r="I12" i="30" s="1"/>
  <c r="N12" i="30" s="1"/>
  <c r="N11" i="30"/>
  <c r="F11" i="30"/>
  <c r="H11" i="30" s="1"/>
  <c r="F36" i="30"/>
  <c r="J36" i="30" s="1"/>
  <c r="F35" i="30"/>
  <c r="L35" i="30" s="1"/>
  <c r="J34" i="30"/>
  <c r="C133" i="30"/>
  <c r="C120" i="30"/>
  <c r="C122" i="30" s="1"/>
  <c r="B133" i="30"/>
  <c r="O44" i="30" l="1"/>
  <c r="O11" i="30"/>
  <c r="O13" i="30"/>
  <c r="E133" i="30"/>
  <c r="O12" i="30"/>
  <c r="I35" i="30"/>
  <c r="J35" i="30"/>
  <c r="O35" i="30" s="1"/>
  <c r="L34" i="30"/>
  <c r="O34" i="30" s="1"/>
  <c r="I34" i="30"/>
  <c r="L36" i="30" l="1"/>
  <c r="O36" i="30" s="1"/>
  <c r="I36" i="30"/>
  <c r="P35" i="30"/>
  <c r="P34" i="30"/>
  <c r="P36" i="30" l="1"/>
  <c r="G75" i="30" l="1"/>
  <c r="H75" i="30" s="1"/>
  <c r="M75" i="30" s="1"/>
  <c r="G76" i="30"/>
  <c r="H76" i="30" s="1"/>
  <c r="M76" i="30" s="1"/>
  <c r="N75" i="30" l="1"/>
  <c r="N76" i="30"/>
  <c r="N43" i="30" l="1"/>
  <c r="M47" i="30"/>
  <c r="F26" i="30"/>
  <c r="J26" i="30" s="1"/>
  <c r="L24" i="30"/>
  <c r="F43" i="30"/>
  <c r="H43" i="30" s="1"/>
  <c r="L47" i="30"/>
  <c r="K47" i="30"/>
  <c r="J47" i="30"/>
  <c r="I47" i="30"/>
  <c r="N46" i="30"/>
  <c r="F46" i="30"/>
  <c r="H46" i="30" s="1"/>
  <c r="N45" i="30"/>
  <c r="F45" i="30"/>
  <c r="H45" i="30" s="1"/>
  <c r="M78" i="30"/>
  <c r="O46" i="30" l="1"/>
  <c r="O45" i="30"/>
  <c r="H47" i="30"/>
  <c r="O43" i="30"/>
  <c r="H63" i="30"/>
  <c r="K63" i="30" s="1"/>
  <c r="F37" i="30"/>
  <c r="F24" i="30"/>
  <c r="F25" i="30"/>
  <c r="I25" i="30" s="1"/>
  <c r="I26" i="30"/>
  <c r="L25" i="30"/>
  <c r="L26" i="30"/>
  <c r="J37" i="30" l="1"/>
  <c r="L37" i="30"/>
  <c r="J33" i="30"/>
  <c r="L33" i="30"/>
  <c r="J32" i="30"/>
  <c r="J24" i="30"/>
  <c r="I24" i="30"/>
  <c r="I33" i="30"/>
  <c r="J25" i="30"/>
  <c r="L32" i="30" l="1"/>
  <c r="I32" i="30"/>
  <c r="I37" i="30"/>
  <c r="J27" i="30"/>
  <c r="N47" i="30"/>
  <c r="G89" i="30"/>
  <c r="H89" i="30" s="1"/>
  <c r="I92" i="30" l="1"/>
  <c r="C101" i="30" s="1"/>
  <c r="J92" i="30"/>
  <c r="D101" i="30" s="1"/>
  <c r="K92" i="30"/>
  <c r="E101" i="30" s="1"/>
  <c r="L92" i="30"/>
  <c r="F101" i="30" s="1"/>
  <c r="J82" i="30"/>
  <c r="D100" i="30" s="1"/>
  <c r="K82" i="30"/>
  <c r="E100" i="30" s="1"/>
  <c r="L82" i="30"/>
  <c r="F100" i="30" s="1"/>
  <c r="J69" i="30"/>
  <c r="C99" i="30" s="1"/>
  <c r="K69" i="30"/>
  <c r="D99" i="30" s="1"/>
  <c r="L69" i="30"/>
  <c r="E99" i="30" s="1"/>
  <c r="M69" i="30"/>
  <c r="F99" i="30" s="1"/>
  <c r="J58" i="30"/>
  <c r="C98" i="30" s="1"/>
  <c r="K58" i="30"/>
  <c r="D98" i="30" s="1"/>
  <c r="L58" i="30"/>
  <c r="E98" i="30" s="1"/>
  <c r="K27" i="30"/>
  <c r="L27" i="30"/>
  <c r="M27" i="30"/>
  <c r="N27" i="30"/>
  <c r="J38" i="30"/>
  <c r="K38" i="30"/>
  <c r="L38" i="30"/>
  <c r="M38" i="30"/>
  <c r="N38" i="30"/>
  <c r="J19" i="30"/>
  <c r="K19" i="30"/>
  <c r="M19" i="30"/>
  <c r="C55" i="31"/>
  <c r="B55" i="31"/>
  <c r="D55" i="31" s="1"/>
  <c r="C42" i="31"/>
  <c r="B42" i="31"/>
  <c r="C29" i="31"/>
  <c r="B29" i="31"/>
  <c r="C16" i="31"/>
  <c r="B16" i="31"/>
  <c r="C55" i="22"/>
  <c r="B55" i="22"/>
  <c r="D55" i="22" s="1"/>
  <c r="C42" i="22"/>
  <c r="B42" i="22"/>
  <c r="C29" i="22"/>
  <c r="B29" i="22"/>
  <c r="D29" i="22" s="1"/>
  <c r="G91" i="30"/>
  <c r="H91" i="30" s="1"/>
  <c r="M91" i="30" s="1"/>
  <c r="G90" i="30"/>
  <c r="H90" i="30" s="1"/>
  <c r="M90" i="30" s="1"/>
  <c r="M89" i="30"/>
  <c r="G88" i="30"/>
  <c r="H88" i="30" s="1"/>
  <c r="M88" i="30" s="1"/>
  <c r="G74" i="30"/>
  <c r="G81" i="30"/>
  <c r="H81" i="30" s="1"/>
  <c r="M81" i="30" s="1"/>
  <c r="G78" i="30"/>
  <c r="N78" i="30" s="1"/>
  <c r="G79" i="30"/>
  <c r="G80" i="30"/>
  <c r="M80" i="30"/>
  <c r="M79" i="30"/>
  <c r="N68" i="30"/>
  <c r="H68" i="30"/>
  <c r="H67" i="30"/>
  <c r="N67" i="30" s="1"/>
  <c r="N63" i="30"/>
  <c r="H52" i="30"/>
  <c r="I58" i="30" s="1"/>
  <c r="B98" i="30" s="1"/>
  <c r="F116" i="30" s="1"/>
  <c r="H56" i="30"/>
  <c r="M56" i="30" s="1"/>
  <c r="N56" i="30" s="1"/>
  <c r="H57" i="30"/>
  <c r="N57" i="30"/>
  <c r="O26" i="30"/>
  <c r="O25" i="30"/>
  <c r="O24" i="30"/>
  <c r="O37" i="30"/>
  <c r="O33" i="30"/>
  <c r="O32" i="30"/>
  <c r="N18" i="30"/>
  <c r="F10" i="30"/>
  <c r="H10" i="30" s="1"/>
  <c r="I19" i="30"/>
  <c r="F18" i="30"/>
  <c r="H18" i="30" s="1"/>
  <c r="C97" i="30" l="1"/>
  <c r="F130" i="30"/>
  <c r="F132" i="30"/>
  <c r="F129" i="30"/>
  <c r="B97" i="30"/>
  <c r="F115" i="30" s="1"/>
  <c r="I69" i="30"/>
  <c r="M58" i="30"/>
  <c r="F98" i="30" s="1"/>
  <c r="G98" i="30" s="1"/>
  <c r="N52" i="30"/>
  <c r="N58" i="30" s="1"/>
  <c r="L19" i="30"/>
  <c r="E97" i="30" s="1"/>
  <c r="E102" i="30" s="1"/>
  <c r="I82" i="30"/>
  <c r="C100" i="30" s="1"/>
  <c r="F131" i="30" s="1"/>
  <c r="F97" i="30"/>
  <c r="D97" i="30"/>
  <c r="N81" i="30"/>
  <c r="N80" i="30"/>
  <c r="N79" i="30"/>
  <c r="H19" i="30"/>
  <c r="D42" i="31"/>
  <c r="D29" i="31"/>
  <c r="D42" i="22"/>
  <c r="D16" i="31"/>
  <c r="I27" i="30"/>
  <c r="G82" i="30"/>
  <c r="N89" i="30"/>
  <c r="I38" i="30"/>
  <c r="N69" i="30"/>
  <c r="O38" i="30"/>
  <c r="H58" i="30"/>
  <c r="H69" i="30"/>
  <c r="O27" i="30"/>
  <c r="O63" i="30"/>
  <c r="P25" i="30"/>
  <c r="N88" i="30"/>
  <c r="N90" i="30"/>
  <c r="O67" i="30"/>
  <c r="O56" i="30"/>
  <c r="P32" i="30"/>
  <c r="P37" i="30"/>
  <c r="P24" i="30"/>
  <c r="P26" i="30"/>
  <c r="O68" i="30"/>
  <c r="N91" i="30"/>
  <c r="O57" i="30"/>
  <c r="P33" i="30"/>
  <c r="O18" i="30"/>
  <c r="C16" i="22"/>
  <c r="B16" i="22"/>
  <c r="D16" i="22"/>
  <c r="O52" i="30" l="1"/>
  <c r="D102" i="30"/>
  <c r="F128" i="30"/>
  <c r="B99" i="30"/>
  <c r="F102" i="30"/>
  <c r="E103" i="30" s="1"/>
  <c r="N10" i="30"/>
  <c r="G97" i="30"/>
  <c r="C102" i="30"/>
  <c r="M74" i="30"/>
  <c r="H82" i="30"/>
  <c r="G99" i="30" l="1"/>
  <c r="F117" i="30"/>
  <c r="D11" i="29"/>
  <c r="E11" i="29" s="1"/>
  <c r="C103" i="30"/>
  <c r="D12" i="29"/>
  <c r="E12" i="29" s="1"/>
  <c r="B100" i="30"/>
  <c r="O10" i="30"/>
  <c r="N19" i="30"/>
  <c r="M82" i="30"/>
  <c r="N74" i="30"/>
  <c r="F87" i="30" l="1"/>
  <c r="F118" i="30"/>
  <c r="G100" i="30"/>
  <c r="G87" i="30" l="1"/>
  <c r="G92" i="30" s="1"/>
  <c r="H87" i="30" l="1"/>
  <c r="B119" i="30" s="1"/>
  <c r="E119" i="30" l="1"/>
  <c r="B120" i="30"/>
  <c r="M87" i="30"/>
  <c r="H92" i="30"/>
  <c r="B101" i="30" s="1"/>
  <c r="B122" i="30" l="1"/>
  <c r="F119" i="30"/>
  <c r="E120" i="30"/>
  <c r="M92" i="30"/>
  <c r="N92" i="30" s="1"/>
  <c r="N87" i="30"/>
  <c r="G101" i="30"/>
  <c r="G102" i="30" s="1"/>
  <c r="B102" i="30"/>
  <c r="C121" i="30" l="1"/>
  <c r="D121" i="30"/>
  <c r="B121" i="30"/>
  <c r="D108" i="30"/>
  <c r="E108" i="30" s="1"/>
  <c r="D107" i="30"/>
  <c r="E107" i="30" s="1"/>
  <c r="H99" i="30"/>
  <c r="O89" i="30"/>
  <c r="O88" i="30"/>
  <c r="O91" i="30"/>
  <c r="D10" i="29"/>
  <c r="E10" i="29" s="1"/>
  <c r="O90" i="30"/>
  <c r="C106" i="30"/>
  <c r="E106" i="30" s="1"/>
  <c r="O87" i="30"/>
  <c r="O92" i="30"/>
  <c r="H101" i="30"/>
</calcChain>
</file>

<file path=xl/comments1.xml><?xml version="1.0" encoding="utf-8"?>
<comments xmlns="http://schemas.openxmlformats.org/spreadsheetml/2006/main">
  <authors>
    <author>Consuelo Bruno Urbina</author>
    <author>Pedro Cotal Zuniga</author>
  </authors>
  <commentList>
    <comment ref="A4" authorId="0" shapeId="0">
      <text>
        <r>
          <rPr>
            <sz val="9"/>
            <color indexed="81"/>
            <rFont val="Tahoma"/>
            <family val="2"/>
          </rPr>
          <t>A completar una vez adjudicado.
Al momento de la postulación puede dejar este campo en blanco.</t>
        </r>
      </text>
    </comment>
    <comment ref="A7" authorId="1" shapeId="0">
      <text>
        <r>
          <rPr>
            <sz val="9"/>
            <color indexed="81"/>
            <rFont val="Tahoma"/>
            <family val="2"/>
          </rPr>
          <t xml:space="preserve">Indique los nombres de las entidades que participan como BENEFICIARIAS del proyecto.
</t>
        </r>
      </text>
    </comment>
    <comment ref="A8" authorId="0" shapeId="0">
      <text>
        <r>
          <rPr>
            <sz val="9"/>
            <color indexed="81"/>
            <rFont val="Tahoma"/>
            <family val="2"/>
          </rPr>
          <t>Indique los nombres de las entidades que participan como ENTIDADES ASOCIADAS del proyecto.</t>
        </r>
      </text>
    </comment>
    <comment ref="A9" authorId="0" shapeId="0">
      <text>
        <r>
          <rPr>
            <sz val="9"/>
            <color indexed="81"/>
            <rFont val="Tahoma"/>
            <family val="2"/>
          </rPr>
          <t>Indique los nombres de las entidades que participan como ENTIDADES COLABORADORAS del proyecto.</t>
        </r>
      </text>
    </comment>
    <comment ref="A10" authorId="1" shapeId="0">
      <text>
        <r>
          <rPr>
            <sz val="9"/>
            <color indexed="81"/>
            <rFont val="Tahoma"/>
            <family val="2"/>
          </rPr>
          <t>SIA: Subdirección de Investigación Aplicada (Ex Fondef)</t>
        </r>
      </text>
    </comment>
    <comment ref="B10" authorId="0" shapeId="0">
      <text>
        <r>
          <rPr>
            <sz val="9"/>
            <color indexed="81"/>
            <rFont val="Tahoma"/>
            <family val="2"/>
          </rPr>
          <t xml:space="preserve">Ingrese el monto solicitado a ANID correspondiente al total ingresado en plataforma de postulación.
</t>
        </r>
      </text>
    </comment>
    <comment ref="B11" authorId="0" shapeId="0">
      <text>
        <r>
          <rPr>
            <sz val="9"/>
            <color indexed="81"/>
            <rFont val="Tahoma"/>
            <family val="2"/>
          </rPr>
          <t>Ingrese el monto total comprometido por las beneficiarias según cartas de compromiso.</t>
        </r>
      </text>
    </comment>
    <comment ref="B12" authorId="0" shapeId="0">
      <text>
        <r>
          <rPr>
            <sz val="9"/>
            <color indexed="81"/>
            <rFont val="Tahoma"/>
            <family val="2"/>
          </rPr>
          <t>Ingrese el monto total comprometido por las entidades asociadas según cartas de compromiso.</t>
        </r>
      </text>
    </comment>
  </commentList>
</comments>
</file>

<file path=xl/comments2.xml><?xml version="1.0" encoding="utf-8"?>
<comments xmlns="http://schemas.openxmlformats.org/spreadsheetml/2006/main">
  <authors>
    <author>Pedro Cotal Zuniga</author>
    <author>Consuelo Bruno Urbina</author>
    <author>Alfredo Liu Escalante</author>
  </authors>
  <commentList>
    <comment ref="A7"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C9" authorId="1" shapeId="0">
      <text>
        <r>
          <rPr>
            <sz val="9"/>
            <color indexed="81"/>
            <rFont val="Tahoma"/>
            <family val="2"/>
          </rPr>
          <t>Indicar cada entidad Beneficiaria o la entidad asociada por la cual participará del proyecto.</t>
        </r>
      </text>
    </comment>
    <comment ref="F9" authorId="0" shapeId="0">
      <text>
        <r>
          <rPr>
            <sz val="9"/>
            <color indexed="81"/>
            <rFont val="Tahoma"/>
            <family val="2"/>
          </rPr>
          <t>Corresponde al pago de personas naturales nacionales o extranjeras cuyos servicios son contratados exclusivamente para el proyecto, con posterioridad al inicio de este y para la ejecución de actividades del proyecto. Indique el monto que se pagará mensualmente.</t>
        </r>
      </text>
    </comment>
    <comment ref="A21" authorId="0" shapeId="0">
      <text>
        <r>
          <rPr>
            <sz val="9"/>
            <color indexed="81"/>
            <rFont val="Tahoma"/>
            <family val="2"/>
          </rPr>
          <t>Se podrá financiar con cargo al subsidio la remuneración completa o una proporción de la misma cuando su remuneración mensual bruta sea menor a $2.700.000. Este monto máximo aplicará para aquellos que tengan una dedicación por jornada completa de 180hrs/mensuales destinadas al proyecto. En el caso de personal cuya dedicación sea entre 90 y 179hrs/mes, podrán estimar un pago proporcional en función de la dedicación efectiva comprometida al proyecto. En ningún caso la dedicación al proyecto bajo esta modalidad de pago de remuneración mensual podrá ser menor a las 90 horas/mes.</t>
        </r>
      </text>
    </comment>
    <comment ref="C23" authorId="1" shapeId="0">
      <text>
        <r>
          <rPr>
            <sz val="9"/>
            <color indexed="81"/>
            <rFont val="Tahoma"/>
            <family val="2"/>
          </rPr>
          <t>Indicar la entidad Beneficiaria o la entidad asociada por la cual participará del proyecto.</t>
        </r>
      </text>
    </comment>
    <comment ref="D23" authorId="0" shapeId="0">
      <text>
        <r>
          <rPr>
            <sz val="9"/>
            <color indexed="81"/>
            <rFont val="Tahoma"/>
            <family val="2"/>
          </rPr>
          <t>Se podrá financiar la remuneración completa o una proporción de la misma cuando su remuneración mensual bruta sea menor a $2.700.000. Este monto máximo aplicará para aquellos que tengan una dedicación por jornada completa de 160 hrs/mensuales destinadas al proyecto. En el caso de personal cuya dedicación sea entre 80 y 159 hrs/mes, podrán estimar un pago proporcional en función de la dedicación efectiva comprometida al proyecto. En ningún caso la dedicación al proyecto bajo esta modalidad de pago de remuneración mensual podrá ser menor a las 80 horas/mes.</t>
        </r>
      </text>
    </comment>
    <comment ref="F23" authorId="0" shapeId="0">
      <text>
        <r>
          <rPr>
            <sz val="9"/>
            <color indexed="81"/>
            <rFont val="Tahoma"/>
            <family val="2"/>
          </rPr>
          <t>Se podrá financiar la remuneración completa o una proporción de la misma cuando su remuneración mensual bruta sea menor a $2.700.000. Este monto máximo aplicará para aquellos que tengan una dedicación por jornada completa de 160hrs/mensuales destinadas al proyecto. En el caso de personal cuya dedicación sea entre 80 y 159 hrs/mes, podrán estimar un pago proporcional en función de la dedicación efectiva comprometida al proyecto. En ningún caso la dedicación al proyecto bajo esta modalidad de pago de remuneración mensual podrá ser menor a las 80 horas/mes.</t>
        </r>
      </text>
    </comment>
    <comment ref="G23" authorId="0" shapeId="0">
      <text>
        <r>
          <rPr>
            <sz val="10"/>
            <rFont val="Arial"/>
            <family val="2"/>
          </rPr>
          <t>En el caso que se financie solo una proporción de la remuneración con el subsidio SIA, la restante proporción se podrá ingresar como aporte de la Beneficiaria.</t>
        </r>
      </text>
    </comment>
    <comment ref="Q23" authorId="0" shapeId="0">
      <text>
        <r>
          <rPr>
            <sz val="9"/>
            <color indexed="81"/>
            <rFont val="Tahoma"/>
            <family val="2"/>
          </rPr>
          <t xml:space="preserve">Sólo se podrá aplicar este pago a personal preexistente cuya remuneración bruta mensual (según contrato con la beneficiaria) sea menor a $2.700.000. 
</t>
        </r>
      </text>
    </comment>
    <comment ref="A29" authorId="0" shapeId="0">
      <text>
        <r>
          <rPr>
            <sz val="9"/>
            <color indexed="81"/>
            <rFont val="Tahoma"/>
            <family val="2"/>
          </rPr>
          <t>Se podrá reconocer un pago adicional al sueldo base en caso de personal preexistente con una dedicación mínima de 36hrs/mes. El monto máximo mensual a pagar por persona por este concepto no deberá exceder los $600.000 bruto y no podrá superar al monto aportado por la institución por concepto de remuneraciones para cada persona.</t>
        </r>
      </text>
    </comment>
    <comment ref="C31" authorId="1" shapeId="0">
      <text>
        <r>
          <rPr>
            <sz val="9"/>
            <color indexed="81"/>
            <rFont val="Tahoma"/>
            <family val="2"/>
          </rPr>
          <t>Indicar la entidad Beneficiaria o la entidad asociada por la cual participará del proyecto.</t>
        </r>
      </text>
    </comment>
    <comment ref="D31" authorId="0" shapeId="0">
      <text>
        <r>
          <rPr>
            <sz val="9"/>
            <color indexed="81"/>
            <rFont val="Tahoma"/>
            <family val="2"/>
          </rPr>
          <t>Mínimo 36 horas.</t>
        </r>
      </text>
    </comment>
    <comment ref="F31" authorId="0" shapeId="0">
      <text>
        <r>
          <rPr>
            <sz val="9"/>
            <color indexed="81"/>
            <rFont val="Tahoma"/>
            <family val="2"/>
          </rPr>
          <t>El monto máximo mensual a pagar por persona por este concepto no deberá exceder los $600.000 bruto y no podrá superar al monto aportado por la institución por concepto de remuneraciones para cada persona.</t>
        </r>
      </text>
    </comment>
    <comment ref="C42" authorId="1" shapeId="0">
      <text>
        <r>
          <rPr>
            <sz val="9"/>
            <color indexed="81"/>
            <rFont val="Tahoma"/>
            <family val="2"/>
          </rPr>
          <t>Indicar la entidad asociada por la cual participará del proyecto.
Agregue filas en función de las instituciones beneficiarias principales, secundarias y asociadas.</t>
        </r>
      </text>
    </comment>
    <comment ref="B51" authorId="0" shapeId="0">
      <text>
        <r>
          <rPr>
            <sz val="9"/>
            <color indexed="81"/>
            <rFont val="Tahoma"/>
            <family val="2"/>
          </rPr>
          <t>Indique el nombre de la entidad beneficiaria que compra el equipo o el nombre de la entidad asociada, en el caso de corresponder a un aporte incremental o no incremental.</t>
        </r>
      </text>
    </comment>
    <comment ref="C51" authorId="2" shapeId="0">
      <text>
        <r>
          <rPr>
            <sz val="9"/>
            <color indexed="81"/>
            <rFont val="Tahoma"/>
            <family val="2"/>
          </rPr>
          <t>Cabe señalar que los equipos cargados a este ítem presupuestario con financiamiento SIA deben tener la calidad de inventariables por la(s) Entidad(es) beneficiaria(s) y su compra deberá ser autorizada por la SIA.</t>
        </r>
      </text>
    </comment>
    <comment ref="A60" authorId="2" shapeId="0">
      <text>
        <r>
          <rPr>
            <sz val="9"/>
            <color indexed="81"/>
            <rFont val="Tahoma"/>
            <family val="2"/>
          </rPr>
          <t>Podrá disponer de hasta un 20% del total de recursos asignados por ANID para este ítem.</t>
        </r>
      </text>
    </comment>
    <comment ref="B62" authorId="0" shapeId="0">
      <text>
        <r>
          <rPr>
            <sz val="9"/>
            <color indexed="81"/>
            <rFont val="Tahoma"/>
            <family val="2"/>
          </rPr>
          <t>Indique el nombre de la entidad beneficiaria que realiza el gasto o el nombre de la entidad asociada, en el caso de corresponder a un aporte incremental o no incremental.</t>
        </r>
      </text>
    </comment>
    <comment ref="B73" authorId="0" shapeId="0">
      <text>
        <r>
          <rPr>
            <sz val="9"/>
            <color indexed="81"/>
            <rFont val="Tahoma"/>
            <family val="2"/>
          </rPr>
          <t>Indique el nombre de la entidad beneficiaria que realiza el gasto o el nombre de la entidad asociada, en el caso de corresponder a un aporte incremental o no incremental.</t>
        </r>
      </text>
    </comment>
    <comment ref="A74" authorId="0" shapeId="0">
      <text>
        <r>
          <rPr>
            <sz val="10"/>
            <rFont val="Arial"/>
            <family val="2"/>
          </rPr>
          <t xml:space="preserve">Materiales, materiales fungibles, materiales bibliográficos y suscripciones, gastos en difusión, reparación y arriendo de equipos, viáticos nacionales, pasajes aéreos nacionales, movilización y traslados terrestres, atención a reuniones, software, etc. (EL TOTAL EN UNA SOLA LÍNEA) </t>
        </r>
      </text>
    </comment>
    <comment ref="A78" authorId="0" shapeId="0">
      <text>
        <r>
          <rPr>
            <sz val="9"/>
            <color indexed="81"/>
            <rFont val="Tahoma"/>
            <family val="2"/>
          </rPr>
          <t>Una fila por subcontrato</t>
        </r>
      </text>
    </comment>
    <comment ref="A79" authorId="0" shapeId="0">
      <text>
        <r>
          <rPr>
            <sz val="9"/>
            <color indexed="81"/>
            <rFont val="Tahoma"/>
            <family val="2"/>
          </rPr>
          <t>una fila por viaje de diferente destino. Recordar que cada viaje internacional debe ser rigurosamente justificado en el documento "Formulación" del proyecto - sección "Gastos imprescindibles".</t>
        </r>
      </text>
    </comment>
    <comment ref="C79" authorId="0" shapeId="0">
      <text>
        <r>
          <rPr>
            <sz val="9"/>
            <color indexed="81"/>
            <rFont val="Tahoma"/>
            <family val="2"/>
          </rPr>
          <t>Señalar quién viaja, destino.</t>
        </r>
      </text>
    </comment>
    <comment ref="A80" authorId="0" shapeId="0">
      <text>
        <r>
          <rPr>
            <sz val="9"/>
            <color indexed="81"/>
            <rFont val="Tahoma"/>
            <family val="2"/>
          </rPr>
          <t>una fila por viático de diferente destino</t>
        </r>
      </text>
    </comment>
    <comment ref="C80" authorId="0" shapeId="0">
      <text>
        <r>
          <rPr>
            <sz val="9"/>
            <color indexed="81"/>
            <rFont val="Tahoma"/>
            <family val="2"/>
          </rPr>
          <t>Señalar quién viaja y destino.</t>
        </r>
      </text>
    </comment>
    <comment ref="B86" authorId="0" shapeId="0">
      <text>
        <r>
          <rPr>
            <sz val="9"/>
            <color indexed="81"/>
            <rFont val="Tahoma"/>
            <family val="2"/>
          </rPr>
          <t>Indique el nombre de la entidad beneficiaria que realiza el gasto.</t>
        </r>
      </text>
    </comment>
  </commentList>
</comments>
</file>

<file path=xl/sharedStrings.xml><?xml version="1.0" encoding="utf-8"?>
<sst xmlns="http://schemas.openxmlformats.org/spreadsheetml/2006/main" count="516" uniqueCount="134">
  <si>
    <t>IDENTIFICACIÓN</t>
  </si>
  <si>
    <t>DETALLE</t>
  </si>
  <si>
    <t xml:space="preserve">CODIGO PROYECTO (ID) </t>
  </si>
  <si>
    <t>PLAZO EN MESES</t>
  </si>
  <si>
    <t>DIRECTOR(A)</t>
  </si>
  <si>
    <t>BENEFICIARIA(S)</t>
  </si>
  <si>
    <t>IMPORTANTE: En caso de presentarse con más de una entidad beneficiaria, cada una de las beneficiarias secundarias deberá disponer de al menos un 20% del subsidio total solicitado a ANID por el proyecto. Esta restricción aplicará a los montos ingresados en plataforma de postulación y no se encuentra validada en este documento.</t>
  </si>
  <si>
    <t>ASOCIADAS</t>
  </si>
  <si>
    <t>COLABORADORAS</t>
  </si>
  <si>
    <t>PRESUPUESTO APORTE SIA</t>
  </si>
  <si>
    <t>PRESUPUESTO APORTE INSTITUCIONAL</t>
  </si>
  <si>
    <t>PRESUPUESTO APORTE SOCIAS</t>
  </si>
  <si>
    <t>PERSONAL CONTRATADO EXCLUSIVAMENTE PARA EL PROYECTO</t>
  </si>
  <si>
    <t>DISTRIBUCIÓN DEL COSTO TOTAL</t>
  </si>
  <si>
    <t>NOMBRE</t>
  </si>
  <si>
    <t>CARGO</t>
  </si>
  <si>
    <t>ENTIDAD A LA QUE SE VINCULA PARA EFECTOS DEL PROYECTO</t>
  </si>
  <si>
    <t>HORAS DE TRABAJO AL MES</t>
  </si>
  <si>
    <t>VALOR HORA</t>
  </si>
  <si>
    <t>MONTO MENSUAL</t>
  </si>
  <si>
    <t>MESES QUE TRABAJARÁ</t>
  </si>
  <si>
    <t>COSTO TOTAL</t>
  </si>
  <si>
    <t xml:space="preserve">SIA </t>
  </si>
  <si>
    <t>BENEFICIARIA APORTE INCREMENTAL</t>
  </si>
  <si>
    <t>BENEFICIARIA APORTE NO INCREMENTAL</t>
  </si>
  <si>
    <t>ASOCIADA APORTE INCREMENTAL</t>
  </si>
  <si>
    <t>ASOCIADA APORTE NO INCREMENTAL</t>
  </si>
  <si>
    <t>TOTAL</t>
  </si>
  <si>
    <t>VALIDACIÓN</t>
  </si>
  <si>
    <t>-</t>
  </si>
  <si>
    <t>PERSONAL PREEXISTENTE CON PAGO REMUNERACIÓN CON CARGO AL SUBSIDIO</t>
  </si>
  <si>
    <t>MONTO MENSUAL A PAGAR CON SUBSIDIO SIA</t>
  </si>
  <si>
    <t>MONTO MENSUAL A PAGAR POR BENEFICIARIA (APORTE)</t>
  </si>
  <si>
    <t>DECLARAR REMUNERACIÓN MENSUAL BRUTA</t>
  </si>
  <si>
    <t>PERSONAL PREEXISTENTE CON PAGO ADICIONAL (ex-incentivo)</t>
  </si>
  <si>
    <r>
      <t xml:space="preserve">HORAS DE TRABAJO AL MES
</t>
    </r>
    <r>
      <rPr>
        <sz val="10"/>
        <color rgb="FFFF0000"/>
        <rFont val="Calibri"/>
        <family val="2"/>
        <scheme val="minor"/>
      </rPr>
      <t>Mínimo 36</t>
    </r>
  </si>
  <si>
    <t>SIA</t>
  </si>
  <si>
    <t>EQUIPOS</t>
  </si>
  <si>
    <t>DESCRIPCIÓN</t>
  </si>
  <si>
    <t>OBJETIVO ASOCIADO</t>
  </si>
  <si>
    <t>CANTIDAD</t>
  </si>
  <si>
    <t>VALOR COMPRA</t>
  </si>
  <si>
    <t>VALOR ARRIENDO TOTAL</t>
  </si>
  <si>
    <t>INFRAESTRUCTURA Y MOBILIARIO</t>
  </si>
  <si>
    <t>VALOR COMPRA O HABILITACIÓN</t>
  </si>
  <si>
    <t>VALOR USO INFRA. EXISTENTE</t>
  </si>
  <si>
    <t>GASTOS DE OPERACIÓN</t>
  </si>
  <si>
    <t>VALOR TOTAL COMPRA</t>
  </si>
  <si>
    <t>Gastos de operación generales (revisar nota)</t>
  </si>
  <si>
    <t>Atención: Indicar justificación del por qué el subcontrato es crítico para la ejecución del proyecto.</t>
  </si>
  <si>
    <t>Pasaje Internacional (insertar una fila por viaje de diferente destino)</t>
  </si>
  <si>
    <t>Viático Internacional (insertar una fila por viático de diferente destino)</t>
  </si>
  <si>
    <t>Gastos de apoyo a la administracion: previa autorización de la SIA</t>
  </si>
  <si>
    <t>GASTOS DE ADMINISTRACIÓN INDIRECTOS 15%</t>
  </si>
  <si>
    <t>Máximo 15%</t>
  </si>
  <si>
    <t>N/A</t>
  </si>
  <si>
    <t>COSTO TOTAL DEL PROYECTO</t>
  </si>
  <si>
    <t>ÍTEM</t>
  </si>
  <si>
    <t>PERSONAL</t>
  </si>
  <si>
    <t>INFRAESTRUCTURA</t>
  </si>
  <si>
    <t>G. OPERACIÓN</t>
  </si>
  <si>
    <t>G.A.INDIRECTOS</t>
  </si>
  <si>
    <t>PORCENTAJE</t>
  </si>
  <si>
    <t>MONTO</t>
  </si>
  <si>
    <t>Máximo ANID</t>
  </si>
  <si>
    <t xml:space="preserve">Mínimo APORTE INSTITUCIONAL (Beneficiarias) </t>
  </si>
  <si>
    <t>Mínimo APORTE ENTIDADES ASOCIADAS o Empresas</t>
  </si>
  <si>
    <t>SOLO REQUERIDO PARA LOS PROYECTOS QUE RESULTEN ADJUDICADOS. AL MOMENTO DE LA POSTULACION NO REQUIERE COMPLETAR ESTA SECCIÓN.</t>
  </si>
  <si>
    <t>MODIFICACIÓN PRESUPUESTARIA 1</t>
  </si>
  <si>
    <t>FECHA</t>
  </si>
  <si>
    <t>00-00-0000</t>
  </si>
  <si>
    <t>ANID</t>
  </si>
  <si>
    <t>(indique el nombre de la beneficiaria asociada a este presupuesto)</t>
  </si>
  <si>
    <t>ITEM</t>
  </si>
  <si>
    <t>PRESUPUESTO ACTUAL</t>
  </si>
  <si>
    <t>PRESUPUESTO MODIFICADO</t>
  </si>
  <si>
    <t>JUSTIFICACIÓN DE LA REITEMIZACIÓN</t>
  </si>
  <si>
    <t>GASTOS EN PERSONAL</t>
  </si>
  <si>
    <t>Justificación: Se solicita aumento/disminución en el sub ítem (Nombre) por un monto de $XXX debido a (agregar justificación técnica financiera que sea pertinente a las bases del concurso y al Instructivo General de Rendición de Cuentas ANID).</t>
  </si>
  <si>
    <t>GASTOS DE ADM. INDIRECTOS</t>
  </si>
  <si>
    <t>TOTALES</t>
  </si>
  <si>
    <t>MODIFICACIÓN PRESUPUESTARIA 2</t>
  </si>
  <si>
    <t>MODIFICACIÓN PRESUPUESTARIA 3</t>
  </si>
  <si>
    <t>MODIFICACIÓN PRESUPUESTARIA 4</t>
  </si>
  <si>
    <t>(indique el nombre de la entidad que realiza el aporte)</t>
  </si>
  <si>
    <t>PERSONAL DE LAS ENTIDADES ASOCIADAS Y DE BENEFICIARIAS QUE NO RECIBEN SUBSIDIO</t>
  </si>
  <si>
    <t>Para postular sólo debe completar las hojas: 
ANTECEDENTES y DETALLE GASTOS</t>
  </si>
  <si>
    <t>ENTIDAD</t>
  </si>
  <si>
    <t>ENTIDAD FINANCIADORA</t>
  </si>
  <si>
    <t>ENTIDAD EJECUTORA</t>
  </si>
  <si>
    <t>HISTORIAL REITEMIZACIONES: En esta hoja deben quedar reflejadas todas la reitemizaciones realizadas por el proyecto al presupuesto del subsidio de la ANID con su respectiva justificación. El proyecto debe programar estas reitemizaciones con una periodicidad de seis meses.</t>
  </si>
  <si>
    <r>
      <t xml:space="preserve">Revise cuidadosamente que los montos de las cartas de compromiso y los montos ingresados en plataforma de postulación </t>
    </r>
    <r>
      <rPr>
        <b/>
        <sz val="10"/>
        <rFont val="Calibri"/>
        <family val="2"/>
        <scheme val="minor"/>
      </rPr>
      <t>correspondan con lo declarado en este documento</t>
    </r>
    <r>
      <rPr>
        <b/>
        <sz val="10"/>
        <color rgb="FFFF0000"/>
        <rFont val="Calibri"/>
        <family val="2"/>
        <scheme val="minor"/>
      </rPr>
      <t>.</t>
    </r>
  </si>
  <si>
    <t>DESCRIPCIÓN USO EN EL PROYECTO</t>
  </si>
  <si>
    <t>PORCENTAJES SEGÚN BASES - Reglas para validación</t>
  </si>
  <si>
    <r>
      <t xml:space="preserve">MONTO MENSUAL A PAGAR CON SUBSIDIO SIA
</t>
    </r>
    <r>
      <rPr>
        <sz val="10"/>
        <color rgb="FFFF0000"/>
        <rFont val="Calibri"/>
        <family val="2"/>
        <scheme val="minor"/>
      </rPr>
      <t>(Máx. $2.700.000.-)</t>
    </r>
  </si>
  <si>
    <r>
      <t xml:space="preserve">HORAS DE TRABAJO AL MES
</t>
    </r>
    <r>
      <rPr>
        <sz val="10"/>
        <color rgb="FFFF0000"/>
        <rFont val="Calibri"/>
        <family val="2"/>
        <scheme val="minor"/>
      </rPr>
      <t>Mínimo 80</t>
    </r>
  </si>
  <si>
    <t>PLANILLA DE COSTOS PROYECTOS SIA (SUBDIRECCIÓN DE INVESTIGACIÓN APLICADA [EX FONDEF]) Concurso Idea I+D 2026</t>
  </si>
  <si>
    <r>
      <t xml:space="preserve">Montos ingresados en hoja 
"Detalle Gastos"
</t>
    </r>
    <r>
      <rPr>
        <b/>
        <sz val="10"/>
        <color rgb="FFFF0000"/>
        <rFont val="Calibri"/>
        <family val="2"/>
        <scheme val="minor"/>
      </rPr>
      <t>- no completar esta columna</t>
    </r>
  </si>
  <si>
    <t>Director/a</t>
  </si>
  <si>
    <t>Director/a Alterno/a</t>
  </si>
  <si>
    <t>Investigador/a</t>
  </si>
  <si>
    <t>UdeC</t>
  </si>
  <si>
    <t>Seguimiento y control financiero</t>
  </si>
  <si>
    <t>Gasto de administración indirecto</t>
  </si>
  <si>
    <t>Garantía de fiel cumplimiento</t>
  </si>
  <si>
    <t>Garantizar el correcto uso del subsidio otorgado por ANID, para la ejecución del proyecto</t>
  </si>
  <si>
    <t>Subsidio ANID</t>
  </si>
  <si>
    <t>Aportes beneficiarias</t>
  </si>
  <si>
    <t>Beneficiaria 2</t>
  </si>
  <si>
    <t>Total</t>
  </si>
  <si>
    <t>REMUNERACIÓN QUE SE DETALLARÁ EN MEMORIA DE CÁLCULO DE APORTES VALORIZADOS</t>
  </si>
  <si>
    <t>Porcentaje mínimo por beneficiaria</t>
  </si>
  <si>
    <t>Gasto de administración por beneficiaria (máx. 15%)</t>
  </si>
  <si>
    <t>Beneficiaria 3</t>
  </si>
  <si>
    <t>Tesista de pregrado</t>
  </si>
  <si>
    <t>Asistente de investigación</t>
  </si>
  <si>
    <t>Tesista de postgrado</t>
  </si>
  <si>
    <t>Personal de apoyo</t>
  </si>
  <si>
    <t>Habilitación de espacios</t>
  </si>
  <si>
    <t>Máximo $200.000 diarios para un día completo</t>
  </si>
  <si>
    <t>Investigador</t>
  </si>
  <si>
    <t>Investigador postodoctoral</t>
  </si>
  <si>
    <t>Asesor</t>
  </si>
  <si>
    <t>Tesista de pregrado (1 a 3)</t>
  </si>
  <si>
    <t>Personal técnico</t>
  </si>
  <si>
    <t>Académico/a UdeC</t>
  </si>
  <si>
    <t>Usualmente Académico/a UdeC</t>
  </si>
  <si>
    <t>Uso de laboratorio equipados</t>
  </si>
  <si>
    <t>Solo valorizar equipos de alto valor</t>
  </si>
  <si>
    <t>Evaluación de la propiedad intelectual</t>
  </si>
  <si>
    <t>Subcontratos (insertar una fila por subcontrato). Solo para situaciones muy excepcionales</t>
  </si>
  <si>
    <t>Señala quién viaja y destino</t>
  </si>
  <si>
    <t>Evaluación de la tecnología</t>
  </si>
  <si>
    <t>Materiales, materiales fungibles, materiales bibliográficos y suscripciones, gastos en difusión, reparación y arriendo de equipos, viáticos nacionales, pasajes aéreos nacionales, movilización y traslados terrestres, atención a reuniones (coffee break, galletas, café, té), software. Materiales de laboratorio, reactivos, secuenciación, coffee break para evento de cierre, servicios profesionales puntuales a pagar con boleta de honorarios, peajes, combustible y estacionamiento para salidas a terrenos en vehículos autorizados por Fondef, póliza de equipos, imprevistos, publicaciones, inscripciones a congresos, material de oficina, elementos de seguridad, ropa de trabajo, IVA de compras internacionales, estudio de mercado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</si>
</sst>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quot;$&quot;\ * #,##0.00_-;_-&quot;$&quot;\ * &quot;-&quot;??_-;_-@_-"/>
    <numFmt numFmtId="165" formatCode="_-* #,##0.00\ _P_t_s_-;\-* #,##0.00\ _P_t_s_-;_-* &quot;-&quot;??\ _P_t_s_-;_-@_-"/>
    <numFmt numFmtId="166" formatCode="0.000%"/>
    <numFmt numFmtId="167" formatCode="_-&quot;$&quot;* #,##0_-;\-&quot;$&quot;* #,##0_-;_-&quot;$&quot;* &quot;-&quot;??_-;_-@_-"/>
  </numFmts>
  <fonts count="12" x14ac:knownFonts="1">
    <font>
      <sz val="10"/>
      <name val="Arial"/>
    </font>
    <font>
      <sz val="10"/>
      <name val="Arial"/>
      <family val="2"/>
    </font>
    <font>
      <sz val="10"/>
      <name val="Arial"/>
      <family val="2"/>
    </font>
    <font>
      <sz val="9"/>
      <color indexed="81"/>
      <name val="Tahoma"/>
      <family val="2"/>
    </font>
    <font>
      <b/>
      <sz val="1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10"/>
      <color rgb="FFFF0000"/>
      <name val="Calibri"/>
      <family val="2"/>
    </font>
    <font>
      <i/>
      <sz val="10"/>
      <color rgb="FFFF0000"/>
      <name val="Calibri"/>
      <family val="2"/>
      <scheme val="minor"/>
    </font>
    <font>
      <b/>
      <sz val="12"/>
      <color rgb="FFFF0000"/>
      <name val="Calibri"/>
      <family val="2"/>
      <scheme val="minor"/>
    </font>
    <font>
      <b/>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1"/>
        <bgColor indexed="64"/>
      </patternFill>
    </fill>
    <fill>
      <patternFill patternType="solid">
        <fgColor theme="5" tint="0.79998168889431442"/>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9" fontId="1" fillId="0" borderId="0" applyFont="0" applyFill="0" applyBorder="0" applyAlignment="0" applyProtection="0"/>
  </cellStyleXfs>
  <cellXfs count="114">
    <xf numFmtId="0" fontId="0" fillId="0" borderId="0" xfId="0"/>
    <xf numFmtId="0" fontId="4" fillId="0" borderId="0" xfId="0" applyFont="1" applyAlignment="1">
      <alignment vertical="center"/>
    </xf>
    <xf numFmtId="0" fontId="5" fillId="0" borderId="0" xfId="0" applyFont="1"/>
    <xf numFmtId="0" fontId="4" fillId="0" borderId="0" xfId="0" applyFont="1"/>
    <xf numFmtId="0" fontId="5" fillId="0" borderId="0" xfId="0" applyFont="1" applyAlignment="1">
      <alignment vertical="center"/>
    </xf>
    <xf numFmtId="0" fontId="4"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vertical="center"/>
    </xf>
    <xf numFmtId="0" fontId="4" fillId="0" borderId="6" xfId="0" applyFont="1" applyBorder="1" applyAlignment="1">
      <alignment horizontal="center" vertical="center" wrapText="1"/>
    </xf>
    <xf numFmtId="0" fontId="5" fillId="0" borderId="16" xfId="0" applyFont="1" applyBorder="1" applyAlignment="1">
      <alignment horizontal="left" vertical="center" wrapText="1"/>
    </xf>
    <xf numFmtId="3" fontId="5" fillId="0" borderId="17" xfId="0" applyNumberFormat="1" applyFont="1" applyBorder="1" applyAlignment="1">
      <alignment horizontal="right" vertical="center" wrapText="1"/>
    </xf>
    <xf numFmtId="3" fontId="5" fillId="0" borderId="18" xfId="0" applyNumberFormat="1" applyFont="1" applyBorder="1" applyAlignment="1">
      <alignment horizontal="right" vertical="center" wrapText="1"/>
    </xf>
    <xf numFmtId="0" fontId="5" fillId="0" borderId="9" xfId="0" applyFont="1" applyBorder="1" applyAlignment="1">
      <alignment vertical="center" wrapText="1"/>
    </xf>
    <xf numFmtId="0" fontId="5" fillId="0" borderId="19" xfId="0" applyFont="1" applyBorder="1" applyAlignment="1">
      <alignment horizontal="left" vertical="center" wrapText="1"/>
    </xf>
    <xf numFmtId="3" fontId="5" fillId="0" borderId="20" xfId="0" applyNumberFormat="1" applyFont="1" applyBorder="1" applyAlignment="1">
      <alignment horizontal="right" vertical="center" wrapText="1"/>
    </xf>
    <xf numFmtId="3" fontId="5" fillId="0" borderId="21" xfId="0" applyNumberFormat="1" applyFont="1" applyBorder="1" applyAlignment="1">
      <alignment horizontal="right" vertical="center" wrapText="1"/>
    </xf>
    <xf numFmtId="0" fontId="5" fillId="0" borderId="10" xfId="0" applyFont="1" applyBorder="1" applyAlignment="1">
      <alignment vertical="center" wrapText="1"/>
    </xf>
    <xf numFmtId="3" fontId="5" fillId="0" borderId="22" xfId="0" applyNumberFormat="1" applyFont="1" applyBorder="1" applyAlignment="1">
      <alignment horizontal="right" vertical="center" wrapText="1"/>
    </xf>
    <xf numFmtId="3" fontId="5" fillId="0" borderId="23" xfId="0" applyNumberFormat="1" applyFont="1" applyBorder="1" applyAlignment="1">
      <alignment horizontal="right" vertical="center" wrapText="1"/>
    </xf>
    <xf numFmtId="0" fontId="4" fillId="0" borderId="24" xfId="0" applyFont="1" applyBorder="1" applyAlignment="1">
      <alignment horizontal="left" vertical="center" wrapText="1"/>
    </xf>
    <xf numFmtId="3" fontId="4" fillId="0" borderId="25" xfId="0"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0" fontId="5" fillId="0" borderId="11" xfId="0" applyFont="1" applyBorder="1" applyAlignment="1">
      <alignment vertical="center" wrapText="1"/>
    </xf>
    <xf numFmtId="0" fontId="4" fillId="0" borderId="0" xfId="0" applyFont="1" applyAlignment="1">
      <alignment horizontal="left" vertical="center" wrapText="1"/>
    </xf>
    <xf numFmtId="3" fontId="4" fillId="0" borderId="0" xfId="0" applyNumberFormat="1" applyFont="1" applyAlignment="1">
      <alignment horizontal="right" vertical="center" wrapText="1"/>
    </xf>
    <xf numFmtId="0" fontId="5" fillId="0" borderId="0" xfId="0" applyFont="1" applyAlignment="1">
      <alignment vertical="center" wrapText="1"/>
    </xf>
    <xf numFmtId="3" fontId="5" fillId="0" borderId="0" xfId="0" applyNumberFormat="1" applyFont="1" applyAlignment="1">
      <alignment vertical="center"/>
    </xf>
    <xf numFmtId="3" fontId="5" fillId="6" borderId="1" xfId="0" applyNumberFormat="1" applyFont="1" applyFill="1" applyBorder="1" applyAlignment="1">
      <alignment horizontal="center" vertical="center" wrapText="1"/>
    </xf>
    <xf numFmtId="3" fontId="5" fillId="0" borderId="0" xfId="0" applyNumberFormat="1" applyFont="1" applyAlignment="1">
      <alignment horizontal="center" vertical="center" wrapText="1"/>
    </xf>
    <xf numFmtId="3" fontId="5" fillId="0" borderId="1" xfId="0" applyNumberFormat="1" applyFont="1" applyBorder="1" applyAlignment="1">
      <alignment vertical="center"/>
    </xf>
    <xf numFmtId="3" fontId="5" fillId="4" borderId="1" xfId="0" applyNumberFormat="1" applyFont="1" applyFill="1" applyBorder="1" applyAlignment="1">
      <alignment horizontal="center" vertical="center" wrapText="1"/>
    </xf>
    <xf numFmtId="3" fontId="5" fillId="0" borderId="0" xfId="0" applyNumberFormat="1" applyFont="1"/>
    <xf numFmtId="3" fontId="5" fillId="4" borderId="1" xfId="0" applyNumberFormat="1" applyFont="1" applyFill="1" applyBorder="1" applyAlignment="1">
      <alignment vertical="center"/>
    </xf>
    <xf numFmtId="3" fontId="5" fillId="0" borderId="3" xfId="0" applyNumberFormat="1" applyFont="1" applyBorder="1" applyAlignment="1">
      <alignment vertical="center"/>
    </xf>
    <xf numFmtId="3" fontId="5" fillId="0" borderId="5" xfId="0" applyNumberFormat="1" applyFont="1" applyBorder="1" applyAlignment="1">
      <alignment vertical="center"/>
    </xf>
    <xf numFmtId="3" fontId="5" fillId="0" borderId="2" xfId="0" applyNumberFormat="1" applyFont="1" applyBorder="1" applyAlignment="1">
      <alignment vertical="center"/>
    </xf>
    <xf numFmtId="3" fontId="5" fillId="0" borderId="15" xfId="0" applyNumberFormat="1" applyFont="1" applyBorder="1" applyAlignment="1">
      <alignment vertical="center"/>
    </xf>
    <xf numFmtId="3" fontId="4" fillId="7" borderId="3" xfId="0" applyNumberFormat="1" applyFont="1" applyFill="1" applyBorder="1" applyAlignment="1">
      <alignment vertical="center"/>
    </xf>
    <xf numFmtId="3" fontId="4" fillId="7" borderId="5" xfId="0" applyNumberFormat="1" applyFont="1" applyFill="1" applyBorder="1" applyAlignment="1">
      <alignment vertical="center"/>
    </xf>
    <xf numFmtId="3" fontId="4" fillId="7" borderId="1" xfId="0" applyNumberFormat="1" applyFont="1" applyFill="1" applyBorder="1" applyAlignment="1">
      <alignment vertical="center"/>
    </xf>
    <xf numFmtId="9" fontId="5" fillId="0" borderId="0" xfId="4" applyFont="1" applyAlignment="1">
      <alignment horizontal="center" vertical="center"/>
    </xf>
    <xf numFmtId="9" fontId="5" fillId="0" borderId="1" xfId="4" applyFont="1" applyBorder="1" applyAlignment="1">
      <alignment horizontal="center" vertical="center"/>
    </xf>
    <xf numFmtId="9" fontId="5" fillId="0" borderId="1" xfId="0" applyNumberFormat="1" applyFont="1" applyBorder="1" applyAlignment="1">
      <alignment horizontal="center" vertical="center"/>
    </xf>
    <xf numFmtId="9" fontId="5" fillId="6" borderId="1" xfId="4" applyFont="1" applyFill="1" applyBorder="1" applyAlignment="1">
      <alignment horizontal="center" vertical="center" wrapText="1"/>
    </xf>
    <xf numFmtId="0" fontId="5" fillId="0" borderId="1" xfId="0" applyFont="1" applyBorder="1"/>
    <xf numFmtId="0" fontId="5" fillId="0" borderId="1" xfId="0" applyFont="1" applyBorder="1" applyAlignment="1">
      <alignment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wrapText="1"/>
    </xf>
    <xf numFmtId="3" fontId="5" fillId="0" borderId="1" xfId="0" applyNumberFormat="1" applyFont="1" applyBorder="1" applyAlignment="1">
      <alignment horizontal="right"/>
    </xf>
    <xf numFmtId="3" fontId="5" fillId="2" borderId="1" xfId="0" applyNumberFormat="1" applyFont="1" applyFill="1" applyBorder="1" applyAlignment="1">
      <alignment horizontal="center" vertical="center" wrapText="1"/>
    </xf>
    <xf numFmtId="0" fontId="8" fillId="0" borderId="9" xfId="0" applyFont="1" applyBorder="1" applyAlignment="1">
      <alignment vertical="center" wrapText="1"/>
    </xf>
    <xf numFmtId="0" fontId="9" fillId="0" borderId="9" xfId="0" applyFont="1" applyBorder="1" applyAlignment="1">
      <alignment vertical="center" wrapText="1"/>
    </xf>
    <xf numFmtId="3" fontId="5" fillId="8" borderId="1" xfId="0" applyNumberFormat="1" applyFont="1" applyFill="1" applyBorder="1" applyAlignment="1">
      <alignment horizontal="center" vertical="center" wrapText="1"/>
    </xf>
    <xf numFmtId="3" fontId="9" fillId="0" borderId="1" xfId="0" applyNumberFormat="1" applyFont="1" applyBorder="1" applyAlignment="1">
      <alignment vertical="center" wrapText="1"/>
    </xf>
    <xf numFmtId="3" fontId="6" fillId="0" borderId="1" xfId="0" applyNumberFormat="1" applyFont="1" applyBorder="1" applyAlignment="1">
      <alignment vertical="center"/>
    </xf>
    <xf numFmtId="3" fontId="5" fillId="9" borderId="1" xfId="0" applyNumberFormat="1" applyFont="1" applyFill="1" applyBorder="1" applyAlignment="1">
      <alignment horizontal="center" vertical="center"/>
    </xf>
    <xf numFmtId="3" fontId="5" fillId="9" borderId="1" xfId="0" applyNumberFormat="1" applyFont="1" applyFill="1" applyBorder="1" applyAlignment="1">
      <alignment vertical="center"/>
    </xf>
    <xf numFmtId="0" fontId="5" fillId="0" borderId="3" xfId="0" applyFont="1" applyBorder="1"/>
    <xf numFmtId="0" fontId="11" fillId="0" borderId="0" xfId="0" applyFont="1"/>
    <xf numFmtId="3" fontId="5" fillId="0" borderId="0" xfId="0" applyNumberFormat="1" applyFont="1" applyAlignment="1">
      <alignment horizontal="center" vertical="center"/>
    </xf>
    <xf numFmtId="3" fontId="4" fillId="7" borderId="1" xfId="0" applyNumberFormat="1" applyFont="1" applyFill="1" applyBorder="1" applyAlignment="1">
      <alignment horizontal="center" vertical="center"/>
    </xf>
    <xf numFmtId="3" fontId="5" fillId="0" borderId="0" xfId="0" applyNumberFormat="1" applyFont="1" applyAlignment="1">
      <alignment horizontal="center" vertical="center" wrapText="1"/>
    </xf>
    <xf numFmtId="3" fontId="5" fillId="0" borderId="1" xfId="0" applyNumberFormat="1" applyFont="1" applyBorder="1" applyAlignment="1">
      <alignment vertical="center" wrapText="1"/>
    </xf>
    <xf numFmtId="166" fontId="5" fillId="0" borderId="0" xfId="4" applyNumberFormat="1" applyFont="1" applyAlignment="1">
      <alignment horizontal="center" vertical="center"/>
    </xf>
    <xf numFmtId="3" fontId="5" fillId="10" borderId="1" xfId="0" applyNumberFormat="1" applyFont="1" applyFill="1" applyBorder="1" applyAlignment="1">
      <alignment horizontal="center" vertical="center" wrapText="1"/>
    </xf>
    <xf numFmtId="3" fontId="4" fillId="11" borderId="1" xfId="0" applyNumberFormat="1" applyFont="1" applyFill="1" applyBorder="1" applyAlignment="1">
      <alignment vertical="center"/>
    </xf>
    <xf numFmtId="3" fontId="4" fillId="9" borderId="1" xfId="0" applyNumberFormat="1" applyFont="1" applyFill="1" applyBorder="1" applyAlignment="1">
      <alignment vertical="center"/>
    </xf>
    <xf numFmtId="3" fontId="4" fillId="10" borderId="1" xfId="0" applyNumberFormat="1" applyFont="1" applyFill="1" applyBorder="1" applyAlignment="1">
      <alignment horizontal="center" vertical="center" wrapText="1"/>
    </xf>
    <xf numFmtId="167" fontId="4" fillId="10" borderId="1" xfId="0" applyNumberFormat="1" applyFont="1" applyFill="1" applyBorder="1" applyAlignment="1">
      <alignment vertical="center"/>
    </xf>
    <xf numFmtId="3" fontId="4" fillId="10" borderId="1" xfId="0" applyNumberFormat="1" applyFont="1" applyFill="1" applyBorder="1" applyAlignment="1">
      <alignment vertical="center"/>
    </xf>
    <xf numFmtId="9" fontId="5" fillId="0" borderId="0" xfId="4" applyFont="1" applyAlignment="1">
      <alignment vertical="center"/>
    </xf>
    <xf numFmtId="3" fontId="4" fillId="0" borderId="0" xfId="0" applyNumberFormat="1" applyFont="1" applyAlignment="1">
      <alignment vertical="center"/>
    </xf>
    <xf numFmtId="3" fontId="4" fillId="0" borderId="1" xfId="0" applyNumberFormat="1" applyFont="1" applyBorder="1" applyAlignment="1">
      <alignment vertical="center"/>
    </xf>
    <xf numFmtId="3" fontId="5" fillId="2" borderId="1" xfId="0" applyNumberFormat="1" applyFont="1" applyFill="1" applyBorder="1" applyAlignment="1">
      <alignment vertical="center" wrapText="1"/>
    </xf>
    <xf numFmtId="0" fontId="4" fillId="3" borderId="3" xfId="0" applyFont="1" applyFill="1" applyBorder="1" applyAlignment="1">
      <alignment horizontal="center" vertical="center"/>
    </xf>
    <xf numFmtId="0" fontId="4" fillId="3" borderId="5" xfId="0" applyFont="1" applyFill="1" applyBorder="1" applyAlignment="1">
      <alignment horizontal="center" vertical="center"/>
    </xf>
    <xf numFmtId="0" fontId="5" fillId="0" borderId="3"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3" fontId="5" fillId="0" borderId="3" xfId="0" applyNumberFormat="1" applyFont="1" applyBorder="1" applyAlignment="1">
      <alignment horizontal="right"/>
    </xf>
    <xf numFmtId="3" fontId="5" fillId="0" borderId="5" xfId="0" applyNumberFormat="1" applyFont="1" applyBorder="1" applyAlignment="1">
      <alignment horizontal="right"/>
    </xf>
    <xf numFmtId="0" fontId="7" fillId="2" borderId="30" xfId="0" applyFont="1" applyFill="1" applyBorder="1" applyAlignment="1">
      <alignment horizontal="center" wrapText="1"/>
    </xf>
    <xf numFmtId="0" fontId="7" fillId="2" borderId="31" xfId="0" applyFont="1" applyFill="1" applyBorder="1" applyAlignment="1">
      <alignment horizontal="center" wrapText="1"/>
    </xf>
    <xf numFmtId="0" fontId="7" fillId="2" borderId="32" xfId="0" applyFont="1" applyFill="1" applyBorder="1" applyAlignment="1">
      <alignment horizontal="center" wrapText="1"/>
    </xf>
    <xf numFmtId="0" fontId="7" fillId="2" borderId="33" xfId="0" applyFont="1" applyFill="1" applyBorder="1" applyAlignment="1">
      <alignment horizontal="center" wrapText="1"/>
    </xf>
    <xf numFmtId="0" fontId="7" fillId="2" borderId="34" xfId="0" applyFont="1" applyFill="1" applyBorder="1" applyAlignment="1">
      <alignment horizontal="center" wrapText="1"/>
    </xf>
    <xf numFmtId="0" fontId="7" fillId="2" borderId="35" xfId="0" applyFont="1" applyFill="1" applyBorder="1" applyAlignment="1">
      <alignment horizontal="center" wrapText="1"/>
    </xf>
    <xf numFmtId="0" fontId="7" fillId="2" borderId="36" xfId="0" applyFont="1" applyFill="1" applyBorder="1" applyAlignment="1">
      <alignment horizontal="center" wrapText="1"/>
    </xf>
    <xf numFmtId="0" fontId="7" fillId="2" borderId="1" xfId="0" applyFont="1" applyFill="1" applyBorder="1" applyAlignment="1">
      <alignment horizontal="center" wrapText="1"/>
    </xf>
    <xf numFmtId="0" fontId="7" fillId="2" borderId="10" xfId="0" applyFont="1" applyFill="1" applyBorder="1" applyAlignment="1">
      <alignment horizontal="center" wrapText="1"/>
    </xf>
    <xf numFmtId="0" fontId="7" fillId="2" borderId="37" xfId="0" applyFont="1" applyFill="1" applyBorder="1" applyAlignment="1">
      <alignment horizontal="center" wrapText="1"/>
    </xf>
    <xf numFmtId="0" fontId="7" fillId="2" borderId="38" xfId="0" applyFont="1" applyFill="1" applyBorder="1" applyAlignment="1">
      <alignment horizontal="center" wrapText="1"/>
    </xf>
    <xf numFmtId="0" fontId="7" fillId="2" borderId="11" xfId="0" applyFont="1" applyFill="1" applyBorder="1" applyAlignment="1">
      <alignment horizontal="center" wrapText="1"/>
    </xf>
    <xf numFmtId="3" fontId="5" fillId="0" borderId="0" xfId="0" applyNumberFormat="1" applyFont="1" applyAlignment="1">
      <alignment horizontal="center" vertical="center" wrapText="1"/>
    </xf>
    <xf numFmtId="3" fontId="4" fillId="2" borderId="27" xfId="0" applyNumberFormat="1" applyFont="1" applyFill="1" applyBorder="1" applyAlignment="1">
      <alignment horizontal="center" vertical="center" wrapText="1"/>
    </xf>
    <xf numFmtId="3" fontId="4" fillId="2" borderId="28" xfId="0" applyNumberFormat="1" applyFont="1" applyFill="1" applyBorder="1" applyAlignment="1">
      <alignment horizontal="center" vertical="center"/>
    </xf>
    <xf numFmtId="3" fontId="4" fillId="2" borderId="29" xfId="0" applyNumberFormat="1" applyFont="1" applyFill="1" applyBorder="1" applyAlignment="1">
      <alignment horizontal="center" vertical="center"/>
    </xf>
    <xf numFmtId="3" fontId="4" fillId="6" borderId="12" xfId="0" applyNumberFormat="1" applyFont="1" applyFill="1" applyBorder="1" applyAlignment="1">
      <alignment horizontal="left" vertical="center"/>
    </xf>
    <xf numFmtId="3" fontId="4" fillId="6" borderId="13" xfId="0" applyNumberFormat="1" applyFont="1" applyFill="1" applyBorder="1" applyAlignment="1">
      <alignment horizontal="left" vertical="center"/>
    </xf>
    <xf numFmtId="3" fontId="4" fillId="6" borderId="14" xfId="0" applyNumberFormat="1" applyFont="1" applyFill="1" applyBorder="1" applyAlignment="1">
      <alignment horizontal="left" vertical="center"/>
    </xf>
    <xf numFmtId="3" fontId="5" fillId="6" borderId="1" xfId="0" applyNumberFormat="1" applyFont="1" applyFill="1" applyBorder="1" applyAlignment="1">
      <alignment horizontal="center" vertical="center"/>
    </xf>
    <xf numFmtId="3" fontId="5" fillId="6" borderId="3" xfId="0" applyNumberFormat="1" applyFont="1" applyFill="1" applyBorder="1" applyAlignment="1">
      <alignment horizontal="center" vertical="center"/>
    </xf>
    <xf numFmtId="3" fontId="5" fillId="6" borderId="4" xfId="0" applyNumberFormat="1" applyFont="1" applyFill="1" applyBorder="1" applyAlignment="1">
      <alignment horizontal="center" vertical="center"/>
    </xf>
    <xf numFmtId="3" fontId="5" fillId="6" borderId="5" xfId="0" applyNumberFormat="1" applyFont="1" applyFill="1" applyBorder="1" applyAlignment="1">
      <alignment horizontal="center" vertical="center"/>
    </xf>
    <xf numFmtId="3" fontId="5" fillId="4" borderId="1" xfId="0" applyNumberFormat="1" applyFont="1" applyFill="1" applyBorder="1" applyAlignment="1">
      <alignment horizontal="center" vertical="center"/>
    </xf>
    <xf numFmtId="3" fontId="4" fillId="4" borderId="12" xfId="0" applyNumberFormat="1" applyFont="1" applyFill="1" applyBorder="1" applyAlignment="1">
      <alignment horizontal="left" vertical="center"/>
    </xf>
    <xf numFmtId="3" fontId="4" fillId="4" borderId="13" xfId="0" applyNumberFormat="1" applyFont="1" applyFill="1" applyBorder="1" applyAlignment="1">
      <alignment horizontal="left" vertical="center"/>
    </xf>
    <xf numFmtId="3" fontId="4" fillId="4" borderId="14" xfId="0" applyNumberFormat="1" applyFont="1" applyFill="1" applyBorder="1" applyAlignment="1">
      <alignment horizontal="left" vertical="center"/>
    </xf>
    <xf numFmtId="0" fontId="10" fillId="0" borderId="0" xfId="0" applyFont="1" applyAlignment="1">
      <alignment horizontal="center" vertical="center"/>
    </xf>
    <xf numFmtId="0" fontId="4" fillId="5" borderId="12"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4" xfId="0" applyFont="1" applyFill="1" applyBorder="1" applyAlignment="1">
      <alignment horizontal="center" vertical="center"/>
    </xf>
    <xf numFmtId="0" fontId="4" fillId="2" borderId="0" xfId="0" applyFont="1" applyFill="1" applyAlignment="1">
      <alignment horizontal="center" vertical="center" wrapText="1"/>
    </xf>
  </cellXfs>
  <cellStyles count="6">
    <cellStyle name="Millares 2" xfId="1"/>
    <cellStyle name="Moneda 2" xfId="2"/>
    <cellStyle name="Normal" xfId="0" builtinId="0"/>
    <cellStyle name="Normal 2" xfId="3"/>
    <cellStyle name="Porcentaje" xfId="4" builtinId="5"/>
    <cellStyle name="Porcentaje 2" xfId="5"/>
  </cellStyles>
  <dxfs count="71">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00B050"/>
      </font>
    </dxf>
    <dxf>
      <font>
        <color rgb="FFFF0000"/>
      </font>
    </dxf>
    <dxf>
      <font>
        <color rgb="FFFF0000"/>
      </font>
      <fill>
        <patternFill>
          <bgColor rgb="FFFFFF00"/>
        </patternFill>
      </fill>
    </dxf>
    <dxf>
      <fill>
        <patternFill>
          <bgColor rgb="FFFF0000"/>
        </patternFill>
      </fill>
    </dxf>
    <dxf>
      <font>
        <color rgb="FFFF0000"/>
      </font>
      <fill>
        <patternFill>
          <bgColor rgb="FFFFFF00"/>
        </patternFill>
      </fill>
    </dxf>
    <dxf>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ill>
        <patternFill>
          <bgColor rgb="FFFF00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
      <font>
        <color rgb="FFFF0000"/>
      </font>
      <fill>
        <patternFill>
          <bgColor rgb="FFFFFF00"/>
        </patternFill>
      </fill>
    </dxf>
    <dxf>
      <font>
        <color rgb="FF9C0006"/>
      </font>
      <fill>
        <patternFill>
          <bgColor rgb="FFFFC7CE"/>
        </patternFill>
      </fill>
    </dxf>
    <dxf>
      <font>
        <color rgb="FFFF0000"/>
      </font>
      <fill>
        <patternFill>
          <bgColor rgb="FFFFFF00"/>
        </patternFill>
      </fill>
    </dxf>
    <dxf>
      <font>
        <color rgb="FFFF0000"/>
      </font>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13</xdr:row>
      <xdr:rowOff>9523</xdr:rowOff>
    </xdr:from>
    <xdr:to>
      <xdr:col>13</xdr:col>
      <xdr:colOff>9526</xdr:colOff>
      <xdr:row>61</xdr:row>
      <xdr:rowOff>38100</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38100" y="3057523"/>
          <a:ext cx="12258676" cy="7800977"/>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rgbClr val="FF0000"/>
              </a:solidFill>
            </a:rPr>
            <a:t>INDICACIONES IMPORTANTES</a:t>
          </a:r>
        </a:p>
        <a:p>
          <a:endParaRPr lang="es-CL" sz="1100"/>
        </a:p>
        <a:p>
          <a:pPr marL="0" marR="0" lvl="0" indent="0" defTabSz="914400" eaLnBrk="1" fontAlgn="auto" latinLnBrk="0" hangingPunct="1">
            <a:lnSpc>
              <a:spcPct val="100000"/>
            </a:lnSpc>
            <a:spcBef>
              <a:spcPts val="0"/>
            </a:spcBef>
            <a:spcAft>
              <a:spcPts val="0"/>
            </a:spcAft>
            <a:buClrTx/>
            <a:buSzTx/>
            <a:buFontTx/>
            <a:buNone/>
            <a:tabLst/>
            <a:defRPr/>
          </a:pPr>
          <a:r>
            <a:rPr lang="es-CL" sz="1100"/>
            <a:t>1. </a:t>
          </a:r>
          <a:r>
            <a:rPr lang="es-CL" sz="1100">
              <a:solidFill>
                <a:schemeClr val="dk1"/>
              </a:solidFill>
              <a:effectLst/>
              <a:latin typeface="+mn-lt"/>
              <a:ea typeface="+mn-ea"/>
              <a:cs typeface="+mn-cs"/>
            </a:rPr>
            <a:t>Esta planilla debe ser completada en pesos $.</a:t>
          </a:r>
          <a:endParaRPr lang="es-CL">
            <a:effectLst/>
          </a:endParaRPr>
        </a:p>
        <a:p>
          <a:endParaRPr lang="es-CL" sz="1100"/>
        </a:p>
        <a:p>
          <a:r>
            <a:rPr lang="es-CL" sz="1100"/>
            <a:t>2. El subsidio máximo a solicitar a la ANID será de hasta $227,7 millones de pesos. En caso de presentarse con más de una entidad beneficiaria, cada una de las beneficiarias secundarias deberá disponer de al menos un 20% del subsidio total solicitado a ANID por el proyecto. El financiamiento de ANID estará condicionado a un cofinanciamiento mínimo de un 30% del subsidio solicitado como aporte de la(s) beneficiaria(s) y a un 15% del subsidio solicitado como aporte de las entidades asociadas.</a:t>
          </a:r>
        </a:p>
        <a:p>
          <a:endParaRPr lang="es-CL" sz="1100"/>
        </a:p>
        <a:p>
          <a:r>
            <a:rPr lang="es-CL" sz="1100"/>
            <a:t>3. PERSONAL PREEXISTENTE CON PAGO REMUNERACIÓN. Indique el monto de reumeración que se pagará con cargo al subsidio para personal preexistente por mes. Sólo se podrá aplicar a personal preexistente cuya remuneración bruta mensual (según contrato con la beneficiaria) sea menor a $2.700.000. El monto tope a pagar es de $2.700.000/mes para personal con dedicación exclusiva al proyecto (160 hrs/mes), aplicandose un pago proporcional en función de la jornada dedicada al proyecto en caso de dedicación parcial. </a:t>
          </a:r>
          <a:r>
            <a:rPr lang="es-ES" sz="1100" b="0" i="0">
              <a:solidFill>
                <a:schemeClr val="dk1"/>
              </a:solidFill>
              <a:effectLst/>
              <a:latin typeface="+mn-lt"/>
              <a:ea typeface="+mn-ea"/>
              <a:cs typeface="+mn-cs"/>
            </a:rPr>
            <a:t>En ningún caso la dedicación al proyecto bajo esta modalidad de pago de remuneración mensual podrá ser menor a las 80 horas/mes. </a:t>
          </a:r>
          <a:endParaRPr lang="es-CL" sz="1100"/>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4.</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Se sugiere incluir en honorarios a un profesional con capacidades en transferencia y negocios tecnológicos (con recursos de ANID o de otras fuentes).</a:t>
          </a:r>
          <a:r>
            <a:rPr lang="es-CL"/>
            <a:t> </a:t>
          </a:r>
          <a:r>
            <a:rPr lang="es-CL" sz="1100" b="0" i="0" u="none" strike="noStrike">
              <a:solidFill>
                <a:schemeClr val="dk1"/>
              </a:solidFill>
              <a:effectLst/>
              <a:latin typeface="+mn-lt"/>
              <a:ea typeface="+mn-ea"/>
              <a:cs typeface="+mn-cs"/>
            </a:rPr>
            <a:t>Se sugiere considerar en personal de apoyo la contratación de una persona para gestión financiera del proyecto.</a:t>
          </a:r>
          <a:r>
            <a:rPr lang="es-CL"/>
            <a:t> </a:t>
          </a:r>
          <a:r>
            <a:rPr lang="es-CL" sz="1100" b="0" i="0" u="none" strike="noStrike">
              <a:solidFill>
                <a:schemeClr val="dk1"/>
              </a:solidFill>
              <a:effectLst/>
              <a:latin typeface="+mn-lt"/>
              <a:ea typeface="+mn-ea"/>
              <a:cs typeface="+mn-cs"/>
            </a:rPr>
            <a:t> </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5. Se podrá reconocer un pago adicional al sueldo base en caso de personal preexistente con una dedicación mínima de 36hrs/mes y por un monto máximo mensual a pagar por persona de $600.000 bruto y no podrá superar al monto aportado por la institución por concepto de remuneraciones para cada persona.</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6. Recuerde que un equipo es considerado como tal sólo en el caso que la entidad beneficiaria lo incluya en el inventario y asegure en la póliza de equipos.</a:t>
          </a:r>
          <a:r>
            <a:rPr lang="es-CL" sz="1100" b="0" i="0" u="none" strike="noStrike" baseline="0">
              <a:solidFill>
                <a:schemeClr val="dk1"/>
              </a:solidFill>
              <a:effectLst/>
              <a:latin typeface="+mn-lt"/>
              <a:ea typeface="+mn-ea"/>
              <a:cs typeface="+mn-cs"/>
            </a:rPr>
            <a:t> S</a:t>
          </a:r>
          <a:r>
            <a:rPr lang="es-ES" sz="1100" b="0" i="0">
              <a:solidFill>
                <a:schemeClr val="dk1"/>
              </a:solidFill>
              <a:effectLst/>
              <a:latin typeface="+mn-lt"/>
              <a:ea typeface="+mn-ea"/>
              <a:cs typeface="+mn-cs"/>
            </a:rPr>
            <a:t>u compra deberá ser autorizada por la SIA</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7. Para la definición de los aportes Incrementales y No Incrementales de los Recursos, ver "Definiciones" en las Bases del Concurso.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8. Sólo se financia acondicionamiento de infraestructura existente. </a:t>
          </a:r>
          <a:r>
            <a:rPr lang="es-CL" sz="1100" b="1" i="0" u="none" strike="noStrike">
              <a:solidFill>
                <a:schemeClr val="dk1"/>
              </a:solidFill>
              <a:effectLst/>
              <a:latin typeface="+mn-lt"/>
              <a:ea typeface="+mn-ea"/>
              <a:cs typeface="+mn-cs"/>
            </a:rPr>
            <a:t>Sólo podrá</a:t>
          </a:r>
          <a:r>
            <a:rPr lang="es-CL" sz="1100" b="1" i="0" u="none" strike="noStrike" baseline="0">
              <a:solidFill>
                <a:schemeClr val="dk1"/>
              </a:solidFill>
              <a:effectLst/>
              <a:latin typeface="+mn-lt"/>
              <a:ea typeface="+mn-ea"/>
              <a:cs typeface="+mn-cs"/>
            </a:rPr>
            <a:t> disponer de hasta un 20% del total de los recursos asignados por ANID</a:t>
          </a:r>
          <a:r>
            <a:rPr lang="es-CL" sz="1100" b="0" i="0" u="none" strike="noStrike" baseline="0">
              <a:solidFill>
                <a:schemeClr val="dk1"/>
              </a:solidFill>
              <a:effectLst/>
              <a:latin typeface="+mn-lt"/>
              <a:ea typeface="+mn-ea"/>
              <a:cs typeface="+mn-cs"/>
            </a:rPr>
            <a:t>.</a:t>
          </a:r>
          <a:endParaRPr lang="es-CL" sz="1100" b="0" i="0" u="none" strike="noStrike">
            <a:solidFill>
              <a:schemeClr val="dk1"/>
            </a:solidFill>
            <a:effectLst/>
            <a:latin typeface="+mn-lt"/>
            <a:ea typeface="+mn-ea"/>
            <a:cs typeface="+mn-cs"/>
          </a:endParaRP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9.</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Recuerde que al momento de realizar gastos, se debe cumplir con los requerimientos establecidos en el convenio de subsidio del proyecto y en el  Instructivo General de Rendición de Cuentas.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10. No se podrán comprar fungibles a las entidades asociadas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11. Ninguna tarea sustancial</a:t>
          </a:r>
          <a:r>
            <a:rPr lang="es-CL" sz="1100" b="0" i="0" u="none" strike="noStrike" baseline="0">
              <a:solidFill>
                <a:schemeClr val="dk1"/>
              </a:solidFill>
              <a:effectLst/>
              <a:latin typeface="+mn-lt"/>
              <a:ea typeface="+mn-ea"/>
              <a:cs typeface="+mn-cs"/>
            </a:rPr>
            <a:t> debe ser subcontratada ya que estas tareas deben ser realizadas por el mismo equipo del proyecto.</a:t>
          </a:r>
        </a:p>
        <a:p>
          <a:endParaRPr lang="es-CL" sz="1100" b="0" i="0" u="none" strike="noStrike" baseline="0">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12.</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No se podrán subcontratar servicios de las entidades asociadas al proyecto.</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13. Debe detallar</a:t>
          </a:r>
          <a:r>
            <a:rPr lang="es-CL" sz="1100" b="0" i="0" u="none" strike="noStrike" baseline="0">
              <a:solidFill>
                <a:schemeClr val="dk1"/>
              </a:solidFill>
              <a:effectLst/>
              <a:latin typeface="+mn-lt"/>
              <a:ea typeface="+mn-ea"/>
              <a:cs typeface="+mn-cs"/>
            </a:rPr>
            <a:t> </a:t>
          </a:r>
          <a:r>
            <a:rPr lang="es-CL" sz="1100" b="0" i="0" u="none" strike="noStrike">
              <a:solidFill>
                <a:schemeClr val="dk1"/>
              </a:solidFill>
              <a:effectLst/>
              <a:latin typeface="+mn-lt"/>
              <a:ea typeface="+mn-ea"/>
              <a:cs typeface="+mn-cs"/>
            </a:rPr>
            <a:t>el objetivo de cada viaje internacional y su relación con actividades de Investigación y Desarrollo o de Transferencia Tecnológica. Los montos diarios considerados para viáticos no deben exceder aquellos permitidos por la institución beneficiaria respectiva.</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14. Los</a:t>
          </a:r>
          <a:r>
            <a:rPr lang="es-CL" sz="1100" b="0" i="0" u="none" strike="noStrike" baseline="0">
              <a:solidFill>
                <a:schemeClr val="dk1"/>
              </a:solidFill>
              <a:effectLst/>
              <a:latin typeface="+mn-lt"/>
              <a:ea typeface="+mn-ea"/>
              <a:cs typeface="+mn-cs"/>
            </a:rPr>
            <a:t> gastos de administración indirectos </a:t>
          </a:r>
          <a:r>
            <a:rPr lang="es-CL" sz="1100" b="0" i="0" u="none" strike="noStrike">
              <a:solidFill>
                <a:schemeClr val="dk1"/>
              </a:solidFill>
              <a:effectLst/>
              <a:latin typeface="+mn-lt"/>
              <a:ea typeface="+mn-ea"/>
              <a:cs typeface="+mn-cs"/>
            </a:rPr>
            <a:t>no podrán ser superior al 15% de lo solicitado como subsidio ANID al proyecto.</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15. Los proyectos con más de una institución beneficiaria deben cumplir con la asignación del 20% del subsidio total a cada beneficiaria secundaria. </a:t>
          </a:r>
          <a:r>
            <a:rPr lang="es-CL" sz="1100" b="1" i="0" u="none" strike="noStrike">
              <a:solidFill>
                <a:schemeClr val="dk1"/>
              </a:solidFill>
              <a:effectLst/>
              <a:latin typeface="+mn-lt"/>
              <a:ea typeface="+mn-ea"/>
              <a:cs typeface="+mn-cs"/>
            </a:rPr>
            <a:t>Esta validación de presupuesto NO ESTÁ configurada en la planilla de costos</a:t>
          </a:r>
          <a:r>
            <a:rPr lang="es-CL" sz="1100" b="0" i="0" u="none" strike="noStrike">
              <a:solidFill>
                <a:schemeClr val="dk1"/>
              </a:solidFill>
              <a:effectLst/>
              <a:latin typeface="+mn-lt"/>
              <a:ea typeface="+mn-ea"/>
              <a:cs typeface="+mn-cs"/>
            </a:rPr>
            <a:t>, pero SE APLICA en la sección de presupuesto de la plataforma de postulación, de acuerdo a lo establecido en las bases.</a:t>
          </a:r>
          <a:r>
            <a:rPr lang="es-CL"/>
            <a:t> </a:t>
          </a:r>
        </a:p>
        <a:p>
          <a:endParaRPr lang="es-CL" sz="1100" b="0" i="0" u="none" strike="noStrike">
            <a:solidFill>
              <a:schemeClr val="dk1"/>
            </a:solidFill>
            <a:effectLst/>
            <a:latin typeface="+mn-lt"/>
            <a:ea typeface="+mn-ea"/>
            <a:cs typeface="+mn-cs"/>
          </a:endParaRPr>
        </a:p>
        <a:p>
          <a:r>
            <a:rPr lang="es-CL" sz="1100" b="0" i="0" u="none" strike="noStrike">
              <a:solidFill>
                <a:schemeClr val="dk1"/>
              </a:solidFill>
              <a:effectLst/>
              <a:latin typeface="+mn-lt"/>
              <a:ea typeface="+mn-ea"/>
              <a:cs typeface="+mn-cs"/>
            </a:rPr>
            <a:t>16. Los porcentajes de aporte de las entidades beneficiarias y asociadas se deben calcular en relación al monto del subsidio total solicitado a ANID.</a:t>
          </a:r>
          <a:r>
            <a:rPr lang="es-CL"/>
            <a:t> </a:t>
          </a:r>
          <a:endParaRPr lang="es-CL"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3"/>
  <sheetViews>
    <sheetView workbookViewId="0"/>
  </sheetViews>
  <sheetFormatPr baseColWidth="10" defaultColWidth="11.42578125" defaultRowHeight="12.75" x14ac:dyDescent="0.2"/>
  <cols>
    <col min="1" max="1" width="35.42578125" style="2" bestFit="1" customWidth="1"/>
    <col min="2" max="3" width="11.42578125" style="2"/>
    <col min="4" max="4" width="16.85546875" style="2" customWidth="1"/>
    <col min="5" max="5" width="17.7109375" style="2" customWidth="1"/>
    <col min="6" max="16384" width="11.42578125" style="2"/>
  </cols>
  <sheetData>
    <row r="1" spans="1:11" ht="15" x14ac:dyDescent="0.25">
      <c r="A1" s="58" t="s">
        <v>96</v>
      </c>
      <c r="B1" s="3"/>
      <c r="C1" s="3"/>
      <c r="D1" s="3"/>
      <c r="E1" s="3"/>
    </row>
    <row r="3" spans="1:11" x14ac:dyDescent="0.2">
      <c r="A3" s="46" t="s">
        <v>0</v>
      </c>
      <c r="B3" s="74" t="s">
        <v>1</v>
      </c>
      <c r="C3" s="75"/>
    </row>
    <row r="4" spans="1:11" x14ac:dyDescent="0.2">
      <c r="A4" s="44" t="s">
        <v>2</v>
      </c>
      <c r="B4" s="76"/>
      <c r="C4" s="77"/>
    </row>
    <row r="5" spans="1:11" x14ac:dyDescent="0.2">
      <c r="A5" s="44" t="s">
        <v>3</v>
      </c>
      <c r="B5" s="76"/>
      <c r="C5" s="77"/>
    </row>
    <row r="6" spans="1:11" ht="13.5" thickBot="1" x14ac:dyDescent="0.25">
      <c r="A6" s="44" t="s">
        <v>4</v>
      </c>
      <c r="B6" s="76"/>
      <c r="C6" s="77"/>
    </row>
    <row r="7" spans="1:11" ht="49.5" customHeight="1" thickBot="1" x14ac:dyDescent="0.25">
      <c r="A7" s="45" t="s">
        <v>5</v>
      </c>
      <c r="B7" s="76"/>
      <c r="C7" s="77"/>
      <c r="F7" s="82" t="s">
        <v>6</v>
      </c>
      <c r="G7" s="83"/>
      <c r="H7" s="83"/>
      <c r="I7" s="83"/>
      <c r="J7" s="83"/>
      <c r="K7" s="84"/>
    </row>
    <row r="8" spans="1:11" ht="22.5" customHeight="1" x14ac:dyDescent="0.2">
      <c r="A8" s="45" t="s">
        <v>7</v>
      </c>
      <c r="B8" s="76"/>
      <c r="C8" s="77"/>
    </row>
    <row r="9" spans="1:11" s="4" customFormat="1" ht="64.5" thickBot="1" x14ac:dyDescent="0.25">
      <c r="A9" s="45" t="s">
        <v>8</v>
      </c>
      <c r="B9" s="78"/>
      <c r="C9" s="79"/>
      <c r="D9" s="47" t="s">
        <v>97</v>
      </c>
    </row>
    <row r="10" spans="1:11" x14ac:dyDescent="0.2">
      <c r="A10" s="44" t="s">
        <v>9</v>
      </c>
      <c r="B10" s="80">
        <v>0</v>
      </c>
      <c r="C10" s="81"/>
      <c r="D10" s="48">
        <f>'DETALLE GASTOS'!B102</f>
        <v>66000000</v>
      </c>
      <c r="E10" s="57" t="str">
        <f>IF(B10=D10,"Validado","Error")</f>
        <v>Error</v>
      </c>
      <c r="F10" s="85" t="s">
        <v>91</v>
      </c>
      <c r="G10" s="86"/>
      <c r="H10" s="86"/>
      <c r="I10" s="86"/>
      <c r="J10" s="86"/>
      <c r="K10" s="87"/>
    </row>
    <row r="11" spans="1:11" x14ac:dyDescent="0.2">
      <c r="A11" s="44" t="s">
        <v>10</v>
      </c>
      <c r="B11" s="80">
        <v>0</v>
      </c>
      <c r="C11" s="81"/>
      <c r="D11" s="48">
        <f>'DETALLE GASTOS'!C102+'DETALLE GASTOS'!D102</f>
        <v>67200000</v>
      </c>
      <c r="E11" s="57" t="str">
        <f t="shared" ref="E11:E12" si="0">IF(B11=D11,"Validado","Error")</f>
        <v>Error</v>
      </c>
      <c r="F11" s="88"/>
      <c r="G11" s="89"/>
      <c r="H11" s="89"/>
      <c r="I11" s="89"/>
      <c r="J11" s="89"/>
      <c r="K11" s="90"/>
    </row>
    <row r="12" spans="1:11" ht="13.5" thickBot="1" x14ac:dyDescent="0.25">
      <c r="A12" s="44" t="s">
        <v>11</v>
      </c>
      <c r="B12" s="80">
        <v>0</v>
      </c>
      <c r="C12" s="81"/>
      <c r="D12" s="48">
        <f>'DETALLE GASTOS'!E102+'DETALLE GASTOS'!F102</f>
        <v>0</v>
      </c>
      <c r="E12" s="57" t="str">
        <f t="shared" si="0"/>
        <v>Validado</v>
      </c>
      <c r="F12" s="91"/>
      <c r="G12" s="92"/>
      <c r="H12" s="92"/>
      <c r="I12" s="92"/>
      <c r="J12" s="92"/>
      <c r="K12" s="93"/>
    </row>
    <row r="13" spans="1:11" x14ac:dyDescent="0.2">
      <c r="B13" s="31"/>
    </row>
  </sheetData>
  <mergeCells count="12">
    <mergeCell ref="B11:C11"/>
    <mergeCell ref="B12:C12"/>
    <mergeCell ref="F7:K7"/>
    <mergeCell ref="F10:K12"/>
    <mergeCell ref="B4:C4"/>
    <mergeCell ref="B5:C5"/>
    <mergeCell ref="B6:C6"/>
    <mergeCell ref="B3:C3"/>
    <mergeCell ref="B7:C7"/>
    <mergeCell ref="B8:C8"/>
    <mergeCell ref="B9:C9"/>
    <mergeCell ref="B10:C10"/>
  </mergeCells>
  <conditionalFormatting sqref="E10:E12">
    <cfRule type="cellIs" dxfId="70" priority="1" operator="equal">
      <formula>"Error"</formula>
    </cfRule>
  </conditionalFormatting>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33"/>
  <sheetViews>
    <sheetView tabSelected="1" topLeftCell="A91" zoomScale="85" zoomScaleNormal="85" workbookViewId="0">
      <selection activeCell="C74" sqref="C74"/>
    </sheetView>
  </sheetViews>
  <sheetFormatPr baseColWidth="10" defaultColWidth="11.42578125" defaultRowHeight="12.75" x14ac:dyDescent="0.2"/>
  <cols>
    <col min="1" max="1" width="37.42578125" style="26" customWidth="1"/>
    <col min="2" max="2" width="20.5703125" style="26" customWidth="1"/>
    <col min="3" max="3" width="23.42578125" style="26" customWidth="1"/>
    <col min="4" max="4" width="17.140625" style="26" customWidth="1"/>
    <col min="5" max="5" width="11.85546875" style="26" customWidth="1"/>
    <col min="6" max="6" width="12" style="26" customWidth="1"/>
    <col min="7" max="8" width="11.42578125" style="26" bestFit="1" customWidth="1"/>
    <col min="9" max="9" width="11.7109375" style="26" bestFit="1" customWidth="1"/>
    <col min="10" max="10" width="12.7109375" style="26" customWidth="1"/>
    <col min="11" max="13" width="12.5703125" style="26" customWidth="1"/>
    <col min="14" max="14" width="12.42578125" style="26" customWidth="1"/>
    <col min="15" max="15" width="11.140625" style="26" bestFit="1" customWidth="1"/>
    <col min="16" max="16" width="14.85546875" style="26" customWidth="1"/>
    <col min="17" max="17" width="14.85546875" style="26" bestFit="1" customWidth="1"/>
    <col min="18" max="18" width="29.85546875" style="26" customWidth="1"/>
    <col min="19" max="19" width="15.28515625" style="26" customWidth="1"/>
    <col min="20" max="20" width="9.7109375" style="26" customWidth="1"/>
    <col min="21" max="21" width="12.28515625" style="26" customWidth="1"/>
    <col min="22" max="16384" width="11.42578125" style="26"/>
  </cols>
  <sheetData>
    <row r="1" spans="1:15" ht="6.75" customHeight="1" x14ac:dyDescent="0.2">
      <c r="A1" s="95" t="s">
        <v>86</v>
      </c>
    </row>
    <row r="2" spans="1:15" ht="6.75" customHeight="1" x14ac:dyDescent="0.2">
      <c r="A2" s="96"/>
    </row>
    <row r="3" spans="1:15" ht="6.75" customHeight="1" x14ac:dyDescent="0.2">
      <c r="A3" s="96"/>
    </row>
    <row r="4" spans="1:15" ht="6.75" customHeight="1" x14ac:dyDescent="0.2">
      <c r="A4" s="96"/>
    </row>
    <row r="5" spans="1:15" ht="6.75" customHeight="1" thickBot="1" x14ac:dyDescent="0.25">
      <c r="A5" s="97"/>
    </row>
    <row r="6" spans="1:15" ht="13.5" thickBot="1" x14ac:dyDescent="0.25"/>
    <row r="7" spans="1:15" ht="14.25" customHeight="1" thickBot="1" x14ac:dyDescent="0.25">
      <c r="A7" s="98" t="s">
        <v>12</v>
      </c>
      <c r="B7" s="99"/>
      <c r="C7" s="99"/>
      <c r="D7" s="99"/>
      <c r="E7" s="99"/>
      <c r="F7" s="100"/>
    </row>
    <row r="8" spans="1:15" x14ac:dyDescent="0.2">
      <c r="I8" s="101" t="s">
        <v>13</v>
      </c>
      <c r="J8" s="101"/>
      <c r="K8" s="101"/>
      <c r="L8" s="101"/>
      <c r="M8" s="101"/>
    </row>
    <row r="9" spans="1:15" s="28" customFormat="1" ht="38.25" x14ac:dyDescent="0.2">
      <c r="A9" s="27" t="s">
        <v>14</v>
      </c>
      <c r="B9" s="27" t="s">
        <v>15</v>
      </c>
      <c r="C9" s="27" t="s">
        <v>16</v>
      </c>
      <c r="D9" s="27" t="s">
        <v>17</v>
      </c>
      <c r="E9" s="27" t="s">
        <v>18</v>
      </c>
      <c r="F9" s="27" t="s">
        <v>19</v>
      </c>
      <c r="G9" s="27" t="s">
        <v>20</v>
      </c>
      <c r="H9" s="27" t="s">
        <v>21</v>
      </c>
      <c r="I9" s="52" t="s">
        <v>22</v>
      </c>
      <c r="J9" s="52" t="s">
        <v>23</v>
      </c>
      <c r="K9" s="52" t="s">
        <v>24</v>
      </c>
      <c r="L9" s="52" t="s">
        <v>25</v>
      </c>
      <c r="M9" s="52" t="s">
        <v>26</v>
      </c>
      <c r="N9" s="27" t="s">
        <v>27</v>
      </c>
      <c r="O9" s="27" t="s">
        <v>28</v>
      </c>
    </row>
    <row r="10" spans="1:15" x14ac:dyDescent="0.2">
      <c r="A10" s="29" t="s">
        <v>120</v>
      </c>
      <c r="B10" s="29" t="s">
        <v>120</v>
      </c>
      <c r="C10" s="29" t="s">
        <v>29</v>
      </c>
      <c r="D10" s="29"/>
      <c r="E10" s="29"/>
      <c r="F10" s="29">
        <f t="shared" ref="F10:F18" si="0">D10*E10</f>
        <v>0</v>
      </c>
      <c r="G10" s="29"/>
      <c r="H10" s="29">
        <f>F10*G10</f>
        <v>0</v>
      </c>
      <c r="I10" s="29">
        <v>0</v>
      </c>
      <c r="J10" s="29">
        <v>0</v>
      </c>
      <c r="K10" s="29">
        <v>0</v>
      </c>
      <c r="L10" s="29">
        <v>0</v>
      </c>
      <c r="M10" s="29">
        <v>0</v>
      </c>
      <c r="N10" s="29">
        <f>SUM(I10:M10)</f>
        <v>0</v>
      </c>
      <c r="O10" s="26" t="str">
        <f t="shared" ref="O10:O18" si="1">IF(H10=N10,"Validado","Error")</f>
        <v>Validado</v>
      </c>
    </row>
    <row r="11" spans="1:15" x14ac:dyDescent="0.2">
      <c r="A11" s="29" t="s">
        <v>121</v>
      </c>
      <c r="B11" s="29" t="s">
        <v>121</v>
      </c>
      <c r="C11" s="29" t="s">
        <v>29</v>
      </c>
      <c r="D11" s="29">
        <v>160</v>
      </c>
      <c r="E11" s="29">
        <v>14000</v>
      </c>
      <c r="F11" s="29">
        <f t="shared" ref="F11:F16" si="2">D11*E11</f>
        <v>2240000</v>
      </c>
      <c r="G11" s="29"/>
      <c r="H11" s="29">
        <f t="shared" ref="H11:H16" si="3">F11*G11</f>
        <v>0</v>
      </c>
      <c r="I11" s="29">
        <v>0</v>
      </c>
      <c r="J11" s="29">
        <v>0</v>
      </c>
      <c r="K11" s="29">
        <v>0</v>
      </c>
      <c r="L11" s="29">
        <v>0</v>
      </c>
      <c r="M11" s="29">
        <v>0</v>
      </c>
      <c r="N11" s="29">
        <f t="shared" ref="N11:N16" si="4">SUM(I11:M11)</f>
        <v>0</v>
      </c>
      <c r="O11" s="26" t="str">
        <f t="shared" ref="O11:O16" si="5">IF(H11=N11,"Validado","Error")</f>
        <v>Validado</v>
      </c>
    </row>
    <row r="12" spans="1:15" x14ac:dyDescent="0.2">
      <c r="A12" s="29" t="s">
        <v>117</v>
      </c>
      <c r="B12" s="29" t="s">
        <v>117</v>
      </c>
      <c r="C12" s="29" t="s">
        <v>29</v>
      </c>
      <c r="D12" s="29">
        <v>160</v>
      </c>
      <c r="E12" s="29">
        <v>6875</v>
      </c>
      <c r="F12" s="29">
        <f t="shared" si="2"/>
        <v>1100000</v>
      </c>
      <c r="G12" s="29"/>
      <c r="H12" s="29">
        <f t="shared" si="3"/>
        <v>0</v>
      </c>
      <c r="I12" s="29">
        <f>H12</f>
        <v>0</v>
      </c>
      <c r="J12" s="29">
        <v>0</v>
      </c>
      <c r="K12" s="29">
        <v>0</v>
      </c>
      <c r="L12" s="29">
        <v>0</v>
      </c>
      <c r="M12" s="29">
        <v>0</v>
      </c>
      <c r="N12" s="29">
        <f t="shared" si="4"/>
        <v>0</v>
      </c>
      <c r="O12" s="26" t="str">
        <f t="shared" si="5"/>
        <v>Validado</v>
      </c>
    </row>
    <row r="13" spans="1:15" x14ac:dyDescent="0.2">
      <c r="A13" s="29" t="s">
        <v>115</v>
      </c>
      <c r="B13" s="29" t="s">
        <v>115</v>
      </c>
      <c r="C13" s="29" t="s">
        <v>29</v>
      </c>
      <c r="D13" s="29">
        <v>160</v>
      </c>
      <c r="E13" s="29">
        <v>6875</v>
      </c>
      <c r="F13" s="29">
        <f t="shared" si="2"/>
        <v>1100000</v>
      </c>
      <c r="G13" s="29"/>
      <c r="H13" s="29">
        <f t="shared" si="3"/>
        <v>0</v>
      </c>
      <c r="I13" s="29">
        <f>H13</f>
        <v>0</v>
      </c>
      <c r="J13" s="29">
        <v>0</v>
      </c>
      <c r="K13" s="29">
        <v>0</v>
      </c>
      <c r="L13" s="29">
        <v>0</v>
      </c>
      <c r="M13" s="29">
        <v>0</v>
      </c>
      <c r="N13" s="29">
        <f t="shared" si="4"/>
        <v>0</v>
      </c>
      <c r="O13" s="26" t="str">
        <f t="shared" si="5"/>
        <v>Validado</v>
      </c>
    </row>
    <row r="14" spans="1:15" x14ac:dyDescent="0.2">
      <c r="A14" s="29" t="s">
        <v>124</v>
      </c>
      <c r="B14" s="29" t="s">
        <v>124</v>
      </c>
      <c r="C14" s="29"/>
      <c r="D14" s="29"/>
      <c r="E14" s="29"/>
      <c r="F14" s="29">
        <f t="shared" ref="F14" si="6">D14*E14</f>
        <v>0</v>
      </c>
      <c r="G14" s="29"/>
      <c r="H14" s="29">
        <f t="shared" ref="H14" si="7">F14*G14</f>
        <v>0</v>
      </c>
      <c r="I14" s="29">
        <f>H14</f>
        <v>0</v>
      </c>
      <c r="J14" s="29">
        <v>0</v>
      </c>
      <c r="K14" s="29">
        <v>0</v>
      </c>
      <c r="L14" s="29">
        <v>0</v>
      </c>
      <c r="M14" s="29">
        <v>0</v>
      </c>
      <c r="N14" s="29">
        <f t="shared" ref="N14" si="8">SUM(I14:M14)</f>
        <v>0</v>
      </c>
      <c r="O14" s="26" t="str">
        <f t="shared" ref="O14" si="9">IF(H14=N14,"Validado","Error")</f>
        <v>Validado</v>
      </c>
    </row>
    <row r="15" spans="1:15" x14ac:dyDescent="0.2">
      <c r="A15" s="29" t="s">
        <v>122</v>
      </c>
      <c r="B15" s="29" t="s">
        <v>122</v>
      </c>
      <c r="C15" s="29"/>
      <c r="D15" s="29"/>
      <c r="E15" s="29"/>
      <c r="F15" s="29">
        <f t="shared" ref="F15" si="10">D15*E15</f>
        <v>0</v>
      </c>
      <c r="G15" s="29"/>
      <c r="H15" s="29">
        <f t="shared" ref="H15" si="11">F15*G15</f>
        <v>0</v>
      </c>
      <c r="I15" s="29">
        <v>0</v>
      </c>
      <c r="J15" s="29">
        <v>0</v>
      </c>
      <c r="K15" s="29">
        <v>0</v>
      </c>
      <c r="L15" s="29">
        <v>0</v>
      </c>
      <c r="M15" s="29">
        <v>0</v>
      </c>
      <c r="N15" s="29">
        <f t="shared" ref="N15" si="12">SUM(I15:M15)</f>
        <v>0</v>
      </c>
      <c r="O15" s="26" t="str">
        <f t="shared" ref="O15" si="13">IF(H15=N15,"Validado","Error")</f>
        <v>Validado</v>
      </c>
    </row>
    <row r="16" spans="1:15" x14ac:dyDescent="0.2">
      <c r="A16" s="29" t="s">
        <v>123</v>
      </c>
      <c r="B16" s="29" t="s">
        <v>114</v>
      </c>
      <c r="C16" s="29" t="s">
        <v>29</v>
      </c>
      <c r="D16" s="29">
        <v>160</v>
      </c>
      <c r="E16" s="29">
        <v>1000</v>
      </c>
      <c r="F16" s="29">
        <f t="shared" si="2"/>
        <v>160000</v>
      </c>
      <c r="G16" s="29"/>
      <c r="H16" s="29">
        <f t="shared" si="3"/>
        <v>0</v>
      </c>
      <c r="I16" s="29">
        <f>H16</f>
        <v>0</v>
      </c>
      <c r="J16" s="29">
        <v>0</v>
      </c>
      <c r="K16" s="29">
        <v>0</v>
      </c>
      <c r="L16" s="29">
        <v>0</v>
      </c>
      <c r="M16" s="29">
        <v>0</v>
      </c>
      <c r="N16" s="29">
        <f t="shared" si="4"/>
        <v>0</v>
      </c>
      <c r="O16" s="26" t="str">
        <f t="shared" si="5"/>
        <v>Validado</v>
      </c>
    </row>
    <row r="17" spans="1:23" x14ac:dyDescent="0.2">
      <c r="A17" s="29" t="s">
        <v>116</v>
      </c>
      <c r="B17" s="29" t="s">
        <v>116</v>
      </c>
      <c r="C17" s="29" t="s">
        <v>29</v>
      </c>
      <c r="D17" s="29"/>
      <c r="E17" s="29"/>
      <c r="F17" s="29">
        <f t="shared" ref="F17" si="14">D17*E17</f>
        <v>0</v>
      </c>
      <c r="G17" s="29"/>
      <c r="H17" s="29">
        <f t="shared" ref="H17" si="15">F17*G17</f>
        <v>0</v>
      </c>
      <c r="I17" s="29">
        <f>H17</f>
        <v>0</v>
      </c>
      <c r="J17" s="29">
        <v>0</v>
      </c>
      <c r="K17" s="29">
        <v>0</v>
      </c>
      <c r="L17" s="29">
        <v>0</v>
      </c>
      <c r="M17" s="29">
        <v>0</v>
      </c>
      <c r="N17" s="29">
        <f t="shared" ref="N17" si="16">SUM(I17:M17)</f>
        <v>0</v>
      </c>
      <c r="O17" s="26" t="str">
        <f t="shared" ref="O17" si="17">IF(H17=N17,"Validado","Error")</f>
        <v>Validado</v>
      </c>
    </row>
    <row r="18" spans="1:23" x14ac:dyDescent="0.2">
      <c r="A18" s="29" t="s">
        <v>29</v>
      </c>
      <c r="B18" s="29" t="s">
        <v>29</v>
      </c>
      <c r="C18" s="29" t="s">
        <v>29</v>
      </c>
      <c r="D18" s="29"/>
      <c r="E18" s="29"/>
      <c r="F18" s="29">
        <f t="shared" si="0"/>
        <v>0</v>
      </c>
      <c r="G18" s="29"/>
      <c r="H18" s="29">
        <f t="shared" ref="H18" si="18">F18*G18</f>
        <v>0</v>
      </c>
      <c r="I18" s="29">
        <v>0</v>
      </c>
      <c r="J18" s="29">
        <v>0</v>
      </c>
      <c r="K18" s="29">
        <v>0</v>
      </c>
      <c r="L18" s="29">
        <v>0</v>
      </c>
      <c r="M18" s="29">
        <v>0</v>
      </c>
      <c r="N18" s="29">
        <f t="shared" ref="N18" si="19">SUM(I18:M18)</f>
        <v>0</v>
      </c>
      <c r="O18" s="26" t="str">
        <f t="shared" si="1"/>
        <v>Validado</v>
      </c>
    </row>
    <row r="19" spans="1:23" x14ac:dyDescent="0.2">
      <c r="H19" s="65">
        <f t="shared" ref="H19:N19" si="20">SUM(H10:H18)</f>
        <v>0</v>
      </c>
      <c r="I19" s="65">
        <f t="shared" si="20"/>
        <v>0</v>
      </c>
      <c r="J19" s="65">
        <f t="shared" si="20"/>
        <v>0</v>
      </c>
      <c r="K19" s="65">
        <f t="shared" si="20"/>
        <v>0</v>
      </c>
      <c r="L19" s="65">
        <f t="shared" si="20"/>
        <v>0</v>
      </c>
      <c r="M19" s="65">
        <f t="shared" si="20"/>
        <v>0</v>
      </c>
      <c r="N19" s="65">
        <f t="shared" si="20"/>
        <v>0</v>
      </c>
    </row>
    <row r="20" spans="1:23" ht="13.5" thickBot="1" x14ac:dyDescent="0.25"/>
    <row r="21" spans="1:23" ht="13.5" thickBot="1" x14ac:dyDescent="0.25">
      <c r="A21" s="98" t="s">
        <v>30</v>
      </c>
      <c r="B21" s="99"/>
      <c r="C21" s="99"/>
      <c r="D21" s="99"/>
      <c r="E21" s="99"/>
      <c r="F21" s="100"/>
    </row>
    <row r="22" spans="1:23" x14ac:dyDescent="0.2">
      <c r="J22" s="102" t="s">
        <v>13</v>
      </c>
      <c r="K22" s="103"/>
      <c r="L22" s="103"/>
      <c r="M22" s="103"/>
      <c r="N22" s="104"/>
      <c r="U22" s="94"/>
      <c r="V22" s="94"/>
    </row>
    <row r="23" spans="1:23" s="28" customFormat="1" ht="76.5" x14ac:dyDescent="0.2">
      <c r="A23" s="27" t="s">
        <v>14</v>
      </c>
      <c r="B23" s="27" t="s">
        <v>15</v>
      </c>
      <c r="C23" s="27" t="s">
        <v>16</v>
      </c>
      <c r="D23" s="27" t="s">
        <v>95</v>
      </c>
      <c r="E23" s="27" t="s">
        <v>18</v>
      </c>
      <c r="F23" s="27" t="s">
        <v>94</v>
      </c>
      <c r="G23" s="27" t="s">
        <v>32</v>
      </c>
      <c r="H23" s="27" t="s">
        <v>20</v>
      </c>
      <c r="I23" s="27" t="s">
        <v>21</v>
      </c>
      <c r="J23" s="52" t="s">
        <v>22</v>
      </c>
      <c r="K23" s="52" t="s">
        <v>23</v>
      </c>
      <c r="L23" s="52" t="s">
        <v>24</v>
      </c>
      <c r="M23" s="52" t="s">
        <v>25</v>
      </c>
      <c r="N23" s="52" t="s">
        <v>26</v>
      </c>
      <c r="O23" s="27" t="s">
        <v>27</v>
      </c>
      <c r="P23" s="27" t="s">
        <v>28</v>
      </c>
      <c r="Q23" s="27" t="s">
        <v>33</v>
      </c>
    </row>
    <row r="24" spans="1:23" x14ac:dyDescent="0.2">
      <c r="A24" s="29" t="s">
        <v>29</v>
      </c>
      <c r="B24" s="29" t="s">
        <v>29</v>
      </c>
      <c r="C24" s="29" t="s">
        <v>29</v>
      </c>
      <c r="D24" s="29">
        <v>80</v>
      </c>
      <c r="E24" s="29"/>
      <c r="F24" s="29">
        <f t="shared" ref="F24:F26" si="21">D24*E24</f>
        <v>0</v>
      </c>
      <c r="G24" s="29">
        <v>0</v>
      </c>
      <c r="H24" s="29">
        <v>0</v>
      </c>
      <c r="I24" s="29">
        <f t="shared" ref="I24:I26" si="22">(F24*H24)+(G24*H24)</f>
        <v>0</v>
      </c>
      <c r="J24" s="29">
        <f>F24*H24</f>
        <v>0</v>
      </c>
      <c r="K24" s="29">
        <v>0</v>
      </c>
      <c r="L24" s="29">
        <f>G24*H24</f>
        <v>0</v>
      </c>
      <c r="M24" s="29">
        <v>0</v>
      </c>
      <c r="N24" s="29">
        <v>0</v>
      </c>
      <c r="O24" s="29">
        <f t="shared" ref="O24:O25" si="23">SUM(J24:N24)</f>
        <v>0</v>
      </c>
      <c r="P24" s="26" t="str">
        <f t="shared" ref="P24:P26" si="24">IF(I24=O24,"Validado","Error")</f>
        <v>Validado</v>
      </c>
      <c r="Q24" s="26">
        <v>0</v>
      </c>
      <c r="U24" s="59"/>
      <c r="V24" s="59"/>
      <c r="W24" s="59"/>
    </row>
    <row r="25" spans="1:23" x14ac:dyDescent="0.2">
      <c r="A25" s="29" t="s">
        <v>29</v>
      </c>
      <c r="B25" s="29" t="s">
        <v>29</v>
      </c>
      <c r="C25" s="29" t="s">
        <v>29</v>
      </c>
      <c r="D25" s="29">
        <v>80</v>
      </c>
      <c r="E25" s="29"/>
      <c r="F25" s="29">
        <f t="shared" si="21"/>
        <v>0</v>
      </c>
      <c r="G25" s="29">
        <v>0</v>
      </c>
      <c r="H25" s="29">
        <v>0</v>
      </c>
      <c r="I25" s="29">
        <f t="shared" si="22"/>
        <v>0</v>
      </c>
      <c r="J25" s="29">
        <f t="shared" ref="J25" si="25">F25*H25</f>
        <v>0</v>
      </c>
      <c r="K25" s="29">
        <v>0</v>
      </c>
      <c r="L25" s="29">
        <f t="shared" ref="L25:L26" si="26">G25*H25</f>
        <v>0</v>
      </c>
      <c r="M25" s="29">
        <v>0</v>
      </c>
      <c r="N25" s="29">
        <v>0</v>
      </c>
      <c r="O25" s="29">
        <f t="shared" si="23"/>
        <v>0</v>
      </c>
      <c r="P25" s="26" t="str">
        <f t="shared" si="24"/>
        <v>Validado</v>
      </c>
      <c r="Q25" s="26">
        <v>0</v>
      </c>
      <c r="U25" s="59"/>
      <c r="V25" s="28"/>
      <c r="W25" s="59"/>
    </row>
    <row r="26" spans="1:23" x14ac:dyDescent="0.2">
      <c r="A26" s="29" t="s">
        <v>29</v>
      </c>
      <c r="B26" s="29" t="s">
        <v>29</v>
      </c>
      <c r="C26" s="29" t="s">
        <v>29</v>
      </c>
      <c r="D26" s="29">
        <v>80</v>
      </c>
      <c r="E26" s="29"/>
      <c r="F26" s="29">
        <f t="shared" si="21"/>
        <v>0</v>
      </c>
      <c r="G26" s="29">
        <v>0</v>
      </c>
      <c r="H26" s="29">
        <v>0</v>
      </c>
      <c r="I26" s="29">
        <f t="shared" si="22"/>
        <v>0</v>
      </c>
      <c r="J26" s="29">
        <f>F26*H26</f>
        <v>0</v>
      </c>
      <c r="K26" s="29">
        <v>0</v>
      </c>
      <c r="L26" s="29">
        <f t="shared" si="26"/>
        <v>0</v>
      </c>
      <c r="M26" s="29">
        <v>0</v>
      </c>
      <c r="N26" s="29">
        <v>0</v>
      </c>
      <c r="O26" s="29">
        <f>SUM(J26:N26)</f>
        <v>0</v>
      </c>
      <c r="P26" s="26" t="str">
        <f t="shared" si="24"/>
        <v>Validado</v>
      </c>
      <c r="Q26" s="26">
        <v>0</v>
      </c>
      <c r="S26" s="59"/>
      <c r="T26" s="59"/>
    </row>
    <row r="27" spans="1:23" x14ac:dyDescent="0.2">
      <c r="I27" s="65">
        <f t="shared" ref="I27:O27" si="27">SUM(I24:I26)</f>
        <v>0</v>
      </c>
      <c r="J27" s="65">
        <f>SUM(J24:J26)</f>
        <v>0</v>
      </c>
      <c r="K27" s="65">
        <f t="shared" si="27"/>
        <v>0</v>
      </c>
      <c r="L27" s="65">
        <f t="shared" si="27"/>
        <v>0</v>
      </c>
      <c r="M27" s="65">
        <f t="shared" si="27"/>
        <v>0</v>
      </c>
      <c r="N27" s="65">
        <f t="shared" si="27"/>
        <v>0</v>
      </c>
      <c r="O27" s="65">
        <f t="shared" si="27"/>
        <v>0</v>
      </c>
      <c r="S27" s="59"/>
      <c r="T27" s="59"/>
    </row>
    <row r="28" spans="1:23" ht="13.5" thickBot="1" x14ac:dyDescent="0.25"/>
    <row r="29" spans="1:23" ht="13.5" thickBot="1" x14ac:dyDescent="0.25">
      <c r="A29" s="98" t="s">
        <v>34</v>
      </c>
      <c r="B29" s="99"/>
      <c r="C29" s="99"/>
      <c r="D29" s="99"/>
      <c r="E29" s="99"/>
      <c r="F29" s="100"/>
    </row>
    <row r="30" spans="1:23" x14ac:dyDescent="0.2">
      <c r="J30" s="102" t="s">
        <v>13</v>
      </c>
      <c r="K30" s="103"/>
      <c r="L30" s="103"/>
      <c r="M30" s="103"/>
      <c r="N30" s="104"/>
    </row>
    <row r="31" spans="1:23" s="28" customFormat="1" ht="63.75" x14ac:dyDescent="0.2">
      <c r="A31" s="27" t="s">
        <v>14</v>
      </c>
      <c r="B31" s="27" t="s">
        <v>15</v>
      </c>
      <c r="C31" s="27" t="s">
        <v>16</v>
      </c>
      <c r="D31" s="27" t="s">
        <v>35</v>
      </c>
      <c r="E31" s="27" t="s">
        <v>18</v>
      </c>
      <c r="F31" s="27" t="s">
        <v>31</v>
      </c>
      <c r="G31" s="27" t="s">
        <v>32</v>
      </c>
      <c r="H31" s="27" t="s">
        <v>20</v>
      </c>
      <c r="I31" s="27" t="s">
        <v>21</v>
      </c>
      <c r="J31" s="52" t="s">
        <v>36</v>
      </c>
      <c r="K31" s="52" t="s">
        <v>23</v>
      </c>
      <c r="L31" s="52" t="s">
        <v>24</v>
      </c>
      <c r="M31" s="52" t="s">
        <v>25</v>
      </c>
      <c r="N31" s="52" t="s">
        <v>26</v>
      </c>
      <c r="O31" s="27" t="s">
        <v>27</v>
      </c>
      <c r="P31" s="27" t="s">
        <v>28</v>
      </c>
      <c r="R31" s="64" t="s">
        <v>110</v>
      </c>
    </row>
    <row r="32" spans="1:23" x14ac:dyDescent="0.2">
      <c r="A32" s="29" t="s">
        <v>125</v>
      </c>
      <c r="B32" s="29" t="s">
        <v>98</v>
      </c>
      <c r="C32" s="29" t="s">
        <v>101</v>
      </c>
      <c r="D32" s="29">
        <v>36</v>
      </c>
      <c r="E32" s="29">
        <f>600000/36</f>
        <v>16666.666666666668</v>
      </c>
      <c r="F32" s="29">
        <f t="shared" ref="F32:F37" si="28">D32*E32</f>
        <v>600000</v>
      </c>
      <c r="G32" s="29">
        <v>600000</v>
      </c>
      <c r="H32" s="29">
        <v>24</v>
      </c>
      <c r="I32" s="29">
        <f t="shared" ref="I32:I37" si="29">(F32*H32)+(G32*H32)</f>
        <v>28800000</v>
      </c>
      <c r="J32" s="29">
        <f>F32*H32</f>
        <v>14400000</v>
      </c>
      <c r="K32" s="29">
        <v>0</v>
      </c>
      <c r="L32" s="29">
        <f>G32*H32</f>
        <v>14400000</v>
      </c>
      <c r="M32" s="29">
        <v>0</v>
      </c>
      <c r="N32" s="29">
        <v>0</v>
      </c>
      <c r="O32" s="29">
        <f t="shared" ref="O32:O37" si="30">SUM(J32:N32)</f>
        <v>28800000</v>
      </c>
      <c r="P32" s="26" t="str">
        <f t="shared" ref="P32:P37" si="31">IF(I32=O32,"Validado","Error")</f>
        <v>Validado</v>
      </c>
      <c r="Q32" s="28"/>
      <c r="R32" s="29">
        <f>160*(G32/D32)</f>
        <v>2666666.666666667</v>
      </c>
    </row>
    <row r="33" spans="1:18" x14ac:dyDescent="0.2">
      <c r="A33" s="29" t="s">
        <v>126</v>
      </c>
      <c r="B33" s="29" t="s">
        <v>99</v>
      </c>
      <c r="C33" s="29" t="s">
        <v>101</v>
      </c>
      <c r="D33" s="29">
        <v>36</v>
      </c>
      <c r="E33" s="29">
        <f>600000/36</f>
        <v>16666.666666666668</v>
      </c>
      <c r="F33" s="29">
        <f t="shared" ref="F33:F34" si="32">D33*E33</f>
        <v>600000</v>
      </c>
      <c r="G33" s="29">
        <v>600000</v>
      </c>
      <c r="H33" s="29">
        <v>24</v>
      </c>
      <c r="I33" s="29">
        <f t="shared" si="29"/>
        <v>28800000</v>
      </c>
      <c r="J33" s="29">
        <f t="shared" ref="J33:J37" si="33">F33*H33</f>
        <v>14400000</v>
      </c>
      <c r="K33" s="29">
        <v>0</v>
      </c>
      <c r="L33" s="29">
        <f t="shared" ref="L33:L37" si="34">G33*H33</f>
        <v>14400000</v>
      </c>
      <c r="M33" s="29">
        <v>0</v>
      </c>
      <c r="N33" s="29">
        <v>0</v>
      </c>
      <c r="O33" s="29">
        <f t="shared" si="30"/>
        <v>28800000</v>
      </c>
      <c r="P33" s="26" t="str">
        <f t="shared" si="31"/>
        <v>Validado</v>
      </c>
      <c r="Q33" s="28"/>
      <c r="R33" s="29">
        <f t="shared" ref="R33:R37" si="35">160*(G33/D33)</f>
        <v>2666666.666666667</v>
      </c>
    </row>
    <row r="34" spans="1:18" x14ac:dyDescent="0.2">
      <c r="A34" s="29"/>
      <c r="B34" s="29" t="s">
        <v>100</v>
      </c>
      <c r="C34" s="29" t="s">
        <v>101</v>
      </c>
      <c r="D34" s="29">
        <v>36</v>
      </c>
      <c r="E34" s="29">
        <f>600000/36</f>
        <v>16666.666666666668</v>
      </c>
      <c r="F34" s="29">
        <f t="shared" si="32"/>
        <v>600000</v>
      </c>
      <c r="G34" s="29">
        <v>600000</v>
      </c>
      <c r="H34" s="29">
        <v>24</v>
      </c>
      <c r="I34" s="29">
        <f t="shared" ref="I34:I36" si="36">(F34*H34)+(G34*H34)</f>
        <v>28800000</v>
      </c>
      <c r="J34" s="29">
        <f t="shared" ref="J34:J36" si="37">F34*H34</f>
        <v>14400000</v>
      </c>
      <c r="K34" s="29">
        <v>0</v>
      </c>
      <c r="L34" s="29">
        <f t="shared" ref="L34:L36" si="38">G34*H34</f>
        <v>14400000</v>
      </c>
      <c r="M34" s="29">
        <v>0</v>
      </c>
      <c r="N34" s="29">
        <v>0</v>
      </c>
      <c r="O34" s="29">
        <f t="shared" ref="O34:O36" si="39">SUM(J34:N34)</f>
        <v>28800000</v>
      </c>
      <c r="P34" s="26" t="str">
        <f t="shared" ref="P34:P36" si="40">IF(I34=O34,"Validado","Error")</f>
        <v>Validado</v>
      </c>
      <c r="Q34" s="61"/>
      <c r="R34" s="29">
        <f t="shared" si="35"/>
        <v>2666666.666666667</v>
      </c>
    </row>
    <row r="35" spans="1:18" x14ac:dyDescent="0.2">
      <c r="A35" s="29"/>
      <c r="B35" s="29"/>
      <c r="C35" s="29" t="s">
        <v>29</v>
      </c>
      <c r="D35" s="29">
        <v>36</v>
      </c>
      <c r="E35" s="29">
        <v>0</v>
      </c>
      <c r="F35" s="29">
        <f t="shared" ref="F35:F36" si="41">D35*E35</f>
        <v>0</v>
      </c>
      <c r="G35" s="29">
        <v>0</v>
      </c>
      <c r="H35" s="29">
        <v>0</v>
      </c>
      <c r="I35" s="29">
        <f t="shared" si="36"/>
        <v>0</v>
      </c>
      <c r="J35" s="29">
        <f t="shared" si="37"/>
        <v>0</v>
      </c>
      <c r="K35" s="29">
        <v>0</v>
      </c>
      <c r="L35" s="29">
        <f t="shared" si="38"/>
        <v>0</v>
      </c>
      <c r="M35" s="29">
        <v>0</v>
      </c>
      <c r="N35" s="29">
        <v>0</v>
      </c>
      <c r="O35" s="29">
        <f t="shared" si="39"/>
        <v>0</v>
      </c>
      <c r="P35" s="26" t="str">
        <f t="shared" si="40"/>
        <v>Validado</v>
      </c>
      <c r="Q35" s="61"/>
      <c r="R35" s="29">
        <f t="shared" si="35"/>
        <v>0</v>
      </c>
    </row>
    <row r="36" spans="1:18" x14ac:dyDescent="0.2">
      <c r="A36" s="29"/>
      <c r="B36" s="29"/>
      <c r="C36" s="29" t="s">
        <v>29</v>
      </c>
      <c r="D36" s="29">
        <v>36</v>
      </c>
      <c r="E36" s="29">
        <v>0</v>
      </c>
      <c r="F36" s="29">
        <f t="shared" si="41"/>
        <v>0</v>
      </c>
      <c r="G36" s="29">
        <v>0</v>
      </c>
      <c r="H36" s="29">
        <v>0</v>
      </c>
      <c r="I36" s="29">
        <f t="shared" si="36"/>
        <v>0</v>
      </c>
      <c r="J36" s="29">
        <f t="shared" si="37"/>
        <v>0</v>
      </c>
      <c r="K36" s="29">
        <v>0</v>
      </c>
      <c r="L36" s="29">
        <f t="shared" si="38"/>
        <v>0</v>
      </c>
      <c r="M36" s="29">
        <v>0</v>
      </c>
      <c r="N36" s="29">
        <v>0</v>
      </c>
      <c r="O36" s="29">
        <f t="shared" si="39"/>
        <v>0</v>
      </c>
      <c r="P36" s="26" t="str">
        <f t="shared" si="40"/>
        <v>Validado</v>
      </c>
      <c r="Q36" s="61"/>
      <c r="R36" s="29">
        <f t="shared" si="35"/>
        <v>0</v>
      </c>
    </row>
    <row r="37" spans="1:18" x14ac:dyDescent="0.2">
      <c r="A37" s="29" t="s">
        <v>29</v>
      </c>
      <c r="B37" s="29"/>
      <c r="C37" s="29" t="s">
        <v>29</v>
      </c>
      <c r="D37" s="29">
        <v>36</v>
      </c>
      <c r="E37" s="29">
        <v>0</v>
      </c>
      <c r="F37" s="29">
        <f t="shared" si="28"/>
        <v>0</v>
      </c>
      <c r="G37" s="29">
        <v>0</v>
      </c>
      <c r="H37" s="29">
        <v>0</v>
      </c>
      <c r="I37" s="29">
        <f t="shared" si="29"/>
        <v>0</v>
      </c>
      <c r="J37" s="29">
        <f t="shared" si="33"/>
        <v>0</v>
      </c>
      <c r="K37" s="29">
        <v>0</v>
      </c>
      <c r="L37" s="29">
        <f t="shared" si="34"/>
        <v>0</v>
      </c>
      <c r="M37" s="29">
        <v>0</v>
      </c>
      <c r="N37" s="29">
        <v>0</v>
      </c>
      <c r="O37" s="29">
        <f t="shared" si="30"/>
        <v>0</v>
      </c>
      <c r="P37" s="26" t="str">
        <f t="shared" si="31"/>
        <v>Validado</v>
      </c>
      <c r="Q37" s="28"/>
      <c r="R37" s="29">
        <f t="shared" si="35"/>
        <v>0</v>
      </c>
    </row>
    <row r="38" spans="1:18" x14ac:dyDescent="0.2">
      <c r="I38" s="65">
        <f t="shared" ref="I38:O38" si="42">SUM(I32:I37)</f>
        <v>86400000</v>
      </c>
      <c r="J38" s="65">
        <f t="shared" si="42"/>
        <v>43200000</v>
      </c>
      <c r="K38" s="65">
        <f t="shared" si="42"/>
        <v>0</v>
      </c>
      <c r="L38" s="65">
        <f t="shared" si="42"/>
        <v>43200000</v>
      </c>
      <c r="M38" s="65">
        <f t="shared" si="42"/>
        <v>0</v>
      </c>
      <c r="N38" s="65">
        <f t="shared" si="42"/>
        <v>0</v>
      </c>
      <c r="O38" s="65">
        <f t="shared" si="42"/>
        <v>86400000</v>
      </c>
      <c r="Q38" s="28"/>
    </row>
    <row r="39" spans="1:18" ht="13.5" thickBot="1" x14ac:dyDescent="0.25">
      <c r="Q39" s="28"/>
    </row>
    <row r="40" spans="1:18" ht="13.5" thickBot="1" x14ac:dyDescent="0.25">
      <c r="A40" s="98" t="s">
        <v>85</v>
      </c>
      <c r="B40" s="99"/>
      <c r="C40" s="99"/>
      <c r="D40" s="99"/>
      <c r="E40" s="99"/>
      <c r="F40" s="100"/>
      <c r="Q40" s="28"/>
    </row>
    <row r="41" spans="1:18" x14ac:dyDescent="0.2">
      <c r="I41" s="101" t="s">
        <v>13</v>
      </c>
      <c r="J41" s="101"/>
      <c r="K41" s="101"/>
      <c r="L41" s="101"/>
      <c r="M41" s="101"/>
      <c r="Q41" s="28"/>
    </row>
    <row r="42" spans="1:18" ht="38.25" x14ac:dyDescent="0.2">
      <c r="A42" s="27" t="s">
        <v>14</v>
      </c>
      <c r="B42" s="27" t="s">
        <v>15</v>
      </c>
      <c r="C42" s="27" t="s">
        <v>16</v>
      </c>
      <c r="D42" s="27" t="s">
        <v>17</v>
      </c>
      <c r="E42" s="27" t="s">
        <v>18</v>
      </c>
      <c r="F42" s="27" t="s">
        <v>19</v>
      </c>
      <c r="G42" s="27" t="s">
        <v>20</v>
      </c>
      <c r="H42" s="27" t="s">
        <v>21</v>
      </c>
      <c r="I42" s="52" t="s">
        <v>22</v>
      </c>
      <c r="J42" s="52" t="s">
        <v>23</v>
      </c>
      <c r="K42" s="52" t="s">
        <v>24</v>
      </c>
      <c r="L42" s="52" t="s">
        <v>25</v>
      </c>
      <c r="M42" s="52" t="s">
        <v>26</v>
      </c>
      <c r="N42" s="27" t="s">
        <v>27</v>
      </c>
      <c r="O42" s="27" t="s">
        <v>28</v>
      </c>
      <c r="Q42" s="28"/>
      <c r="R42" s="64" t="s">
        <v>110</v>
      </c>
    </row>
    <row r="43" spans="1:18" x14ac:dyDescent="0.2">
      <c r="A43" s="29" t="s">
        <v>29</v>
      </c>
      <c r="B43" s="29" t="s">
        <v>29</v>
      </c>
      <c r="C43" s="29" t="s">
        <v>29</v>
      </c>
      <c r="D43" s="29">
        <v>32</v>
      </c>
      <c r="E43" s="29">
        <v>17000</v>
      </c>
      <c r="F43" s="29">
        <f t="shared" ref="F43:F46" si="43">D43*E43</f>
        <v>544000</v>
      </c>
      <c r="G43" s="29">
        <v>10</v>
      </c>
      <c r="H43" s="29">
        <f t="shared" ref="H43:H46" si="44">F43*G43</f>
        <v>5440000</v>
      </c>
      <c r="I43" s="56">
        <v>0</v>
      </c>
      <c r="J43" s="29">
        <v>0</v>
      </c>
      <c r="K43" s="29">
        <v>0</v>
      </c>
      <c r="L43" s="29">
        <v>0</v>
      </c>
      <c r="M43" s="29">
        <v>0</v>
      </c>
      <c r="N43" s="29">
        <f>SUM(I43:M43)</f>
        <v>0</v>
      </c>
      <c r="O43" s="26" t="str">
        <f t="shared" ref="O43:O46" si="45">IF(H43=N43,"Validado","Error")</f>
        <v>Error</v>
      </c>
      <c r="Q43" s="28"/>
      <c r="R43" s="29">
        <f>E43*160</f>
        <v>2720000</v>
      </c>
    </row>
    <row r="44" spans="1:18" x14ac:dyDescent="0.2">
      <c r="A44" s="29" t="s">
        <v>29</v>
      </c>
      <c r="B44" s="29" t="s">
        <v>29</v>
      </c>
      <c r="C44" s="29" t="s">
        <v>29</v>
      </c>
      <c r="D44" s="29">
        <v>0</v>
      </c>
      <c r="E44" s="29">
        <v>0</v>
      </c>
      <c r="F44" s="29">
        <f t="shared" ref="F44" si="46">D44*E44</f>
        <v>0</v>
      </c>
      <c r="G44" s="29">
        <v>0</v>
      </c>
      <c r="H44" s="29">
        <f t="shared" ref="H44" si="47">F44*G44</f>
        <v>0</v>
      </c>
      <c r="I44" s="56">
        <v>0</v>
      </c>
      <c r="J44" s="29">
        <v>0</v>
      </c>
      <c r="K44" s="29">
        <v>0</v>
      </c>
      <c r="L44" s="29">
        <v>0</v>
      </c>
      <c r="M44" s="29">
        <v>0</v>
      </c>
      <c r="N44" s="29">
        <f t="shared" ref="N44" si="48">SUM(I44:M44)</f>
        <v>0</v>
      </c>
      <c r="O44" s="26" t="str">
        <f t="shared" ref="O44" si="49">IF(H44=N44,"Validado","Error")</f>
        <v>Validado</v>
      </c>
      <c r="Q44" s="61"/>
      <c r="R44" s="29">
        <f t="shared" ref="R44:R46" si="50">E44*160</f>
        <v>0</v>
      </c>
    </row>
    <row r="45" spans="1:18" x14ac:dyDescent="0.2">
      <c r="A45" s="29" t="s">
        <v>29</v>
      </c>
      <c r="B45" s="29" t="s">
        <v>29</v>
      </c>
      <c r="C45" s="29" t="s">
        <v>29</v>
      </c>
      <c r="D45" s="29">
        <v>0</v>
      </c>
      <c r="E45" s="29">
        <v>0</v>
      </c>
      <c r="F45" s="29">
        <f t="shared" si="43"/>
        <v>0</v>
      </c>
      <c r="G45" s="29">
        <v>0</v>
      </c>
      <c r="H45" s="29">
        <f t="shared" si="44"/>
        <v>0</v>
      </c>
      <c r="I45" s="56">
        <v>0</v>
      </c>
      <c r="J45" s="29">
        <v>0</v>
      </c>
      <c r="K45" s="29">
        <v>0</v>
      </c>
      <c r="L45" s="29">
        <v>0</v>
      </c>
      <c r="M45" s="29">
        <v>0</v>
      </c>
      <c r="N45" s="29">
        <f t="shared" ref="N45:N46" si="51">SUM(I45:M45)</f>
        <v>0</v>
      </c>
      <c r="O45" s="26" t="str">
        <f t="shared" si="45"/>
        <v>Validado</v>
      </c>
      <c r="Q45" s="28"/>
      <c r="R45" s="29">
        <f t="shared" si="50"/>
        <v>0</v>
      </c>
    </row>
    <row r="46" spans="1:18" x14ac:dyDescent="0.2">
      <c r="A46" s="29" t="s">
        <v>29</v>
      </c>
      <c r="B46" s="29" t="s">
        <v>29</v>
      </c>
      <c r="C46" s="29" t="s">
        <v>29</v>
      </c>
      <c r="D46" s="29">
        <v>0</v>
      </c>
      <c r="E46" s="29">
        <v>0</v>
      </c>
      <c r="F46" s="29">
        <f t="shared" si="43"/>
        <v>0</v>
      </c>
      <c r="G46" s="29">
        <v>0</v>
      </c>
      <c r="H46" s="29">
        <f t="shared" si="44"/>
        <v>0</v>
      </c>
      <c r="I46" s="56">
        <v>0</v>
      </c>
      <c r="J46" s="29">
        <v>0</v>
      </c>
      <c r="K46" s="29">
        <v>0</v>
      </c>
      <c r="L46" s="29">
        <v>0</v>
      </c>
      <c r="M46" s="29">
        <v>0</v>
      </c>
      <c r="N46" s="29">
        <f t="shared" si="51"/>
        <v>0</v>
      </c>
      <c r="O46" s="26" t="str">
        <f t="shared" si="45"/>
        <v>Validado</v>
      </c>
      <c r="Q46" s="28"/>
      <c r="R46" s="29">
        <f t="shared" si="50"/>
        <v>0</v>
      </c>
    </row>
    <row r="47" spans="1:18" x14ac:dyDescent="0.2">
      <c r="H47" s="65">
        <f t="shared" ref="H47:N47" si="52">SUM(H43:H46)</f>
        <v>5440000</v>
      </c>
      <c r="I47" s="66">
        <f t="shared" si="52"/>
        <v>0</v>
      </c>
      <c r="J47" s="65">
        <f t="shared" si="52"/>
        <v>0</v>
      </c>
      <c r="K47" s="65">
        <f t="shared" si="52"/>
        <v>0</v>
      </c>
      <c r="L47" s="65">
        <f t="shared" si="52"/>
        <v>0</v>
      </c>
      <c r="M47" s="65">
        <f>SUM(M43:M46)</f>
        <v>0</v>
      </c>
      <c r="N47" s="65">
        <f t="shared" si="52"/>
        <v>0</v>
      </c>
      <c r="Q47" s="28"/>
    </row>
    <row r="48" spans="1:18" ht="13.5" thickBot="1" x14ac:dyDescent="0.25">
      <c r="Q48" s="28"/>
    </row>
    <row r="49" spans="1:15" ht="13.5" thickBot="1" x14ac:dyDescent="0.25">
      <c r="A49" s="98" t="s">
        <v>37</v>
      </c>
      <c r="B49" s="99"/>
      <c r="C49" s="99"/>
      <c r="D49" s="99"/>
      <c r="E49" s="99"/>
      <c r="F49" s="100"/>
    </row>
    <row r="50" spans="1:15" ht="20.25" customHeight="1" x14ac:dyDescent="0.2">
      <c r="I50" s="101" t="s">
        <v>13</v>
      </c>
      <c r="J50" s="101"/>
      <c r="K50" s="101"/>
      <c r="L50" s="101"/>
      <c r="M50" s="101"/>
    </row>
    <row r="51" spans="1:15" s="28" customFormat="1" ht="49.5" customHeight="1" x14ac:dyDescent="0.2">
      <c r="A51" s="27" t="s">
        <v>14</v>
      </c>
      <c r="B51" s="27" t="s">
        <v>87</v>
      </c>
      <c r="C51" s="27" t="s">
        <v>92</v>
      </c>
      <c r="D51" s="27" t="s">
        <v>39</v>
      </c>
      <c r="E51" s="27" t="s">
        <v>40</v>
      </c>
      <c r="F51" s="27" t="s">
        <v>41</v>
      </c>
      <c r="G51" s="27" t="s">
        <v>42</v>
      </c>
      <c r="H51" s="27" t="s">
        <v>21</v>
      </c>
      <c r="I51" s="52" t="s">
        <v>36</v>
      </c>
      <c r="J51" s="52" t="s">
        <v>23</v>
      </c>
      <c r="K51" s="52" t="s">
        <v>24</v>
      </c>
      <c r="L51" s="52" t="s">
        <v>25</v>
      </c>
      <c r="M51" s="52" t="s">
        <v>26</v>
      </c>
      <c r="N51" s="27" t="s">
        <v>27</v>
      </c>
      <c r="O51" s="27" t="s">
        <v>28</v>
      </c>
    </row>
    <row r="52" spans="1:15" x14ac:dyDescent="0.2">
      <c r="A52" s="29" t="s">
        <v>128</v>
      </c>
      <c r="B52" s="29" t="s">
        <v>29</v>
      </c>
      <c r="C52" s="29" t="s">
        <v>29</v>
      </c>
      <c r="D52" s="29" t="s">
        <v>29</v>
      </c>
      <c r="E52" s="29">
        <v>0</v>
      </c>
      <c r="F52" s="29">
        <v>0</v>
      </c>
      <c r="G52" s="29">
        <v>0</v>
      </c>
      <c r="H52" s="29">
        <f t="shared" ref="H52:H57" si="53">E52*(F52+G52)</f>
        <v>0</v>
      </c>
      <c r="I52" s="29">
        <v>0</v>
      </c>
      <c r="J52" s="29">
        <v>0</v>
      </c>
      <c r="K52" s="29">
        <v>0</v>
      </c>
      <c r="L52" s="29">
        <v>0</v>
      </c>
      <c r="M52" s="29">
        <v>0</v>
      </c>
      <c r="N52" s="29">
        <f t="shared" ref="N52:N57" si="54">SUM(I52:M52)</f>
        <v>0</v>
      </c>
      <c r="O52" s="26" t="str">
        <f t="shared" ref="O52:O57" si="55">IF(H52=N52,"Validado","Error")</f>
        <v>Validado</v>
      </c>
    </row>
    <row r="53" spans="1:15" x14ac:dyDescent="0.2">
      <c r="A53" s="29" t="s">
        <v>29</v>
      </c>
      <c r="B53" s="29" t="s">
        <v>29</v>
      </c>
      <c r="C53" s="29" t="s">
        <v>29</v>
      </c>
      <c r="D53" s="29" t="s">
        <v>29</v>
      </c>
      <c r="E53" s="29">
        <v>0</v>
      </c>
      <c r="F53" s="29">
        <v>0</v>
      </c>
      <c r="G53" s="29">
        <v>0</v>
      </c>
      <c r="H53" s="29">
        <f t="shared" ref="H53:H55" si="56">E53*(F53+G53)</f>
        <v>0</v>
      </c>
      <c r="I53" s="29">
        <v>0</v>
      </c>
      <c r="J53" s="29">
        <v>0</v>
      </c>
      <c r="K53" s="29">
        <v>0</v>
      </c>
      <c r="L53" s="29">
        <v>0</v>
      </c>
      <c r="M53" s="29">
        <v>0</v>
      </c>
      <c r="N53" s="29">
        <f t="shared" ref="N53:N55" si="57">SUM(I53:M53)</f>
        <v>0</v>
      </c>
      <c r="O53" s="26" t="str">
        <f t="shared" ref="O53:O55" si="58">IF(H53=N53,"Validado","Error")</f>
        <v>Validado</v>
      </c>
    </row>
    <row r="54" spans="1:15" x14ac:dyDescent="0.2">
      <c r="A54" s="29" t="s">
        <v>29</v>
      </c>
      <c r="B54" s="29" t="s">
        <v>29</v>
      </c>
      <c r="C54" s="29" t="s">
        <v>29</v>
      </c>
      <c r="D54" s="29" t="s">
        <v>29</v>
      </c>
      <c r="E54" s="29">
        <v>0</v>
      </c>
      <c r="F54" s="29">
        <v>0</v>
      </c>
      <c r="G54" s="29">
        <v>0</v>
      </c>
      <c r="H54" s="29">
        <f t="shared" si="56"/>
        <v>0</v>
      </c>
      <c r="I54" s="29">
        <v>0</v>
      </c>
      <c r="J54" s="29">
        <v>0</v>
      </c>
      <c r="K54" s="29">
        <v>0</v>
      </c>
      <c r="L54" s="29">
        <v>0</v>
      </c>
      <c r="M54" s="29">
        <v>0</v>
      </c>
      <c r="N54" s="29">
        <f t="shared" si="57"/>
        <v>0</v>
      </c>
      <c r="O54" s="26" t="str">
        <f t="shared" si="58"/>
        <v>Validado</v>
      </c>
    </row>
    <row r="55" spans="1:15" x14ac:dyDescent="0.2">
      <c r="A55" s="29" t="s">
        <v>29</v>
      </c>
      <c r="B55" s="29" t="s">
        <v>29</v>
      </c>
      <c r="C55" s="29" t="s">
        <v>29</v>
      </c>
      <c r="D55" s="29" t="s">
        <v>29</v>
      </c>
      <c r="E55" s="29">
        <v>0</v>
      </c>
      <c r="F55" s="29">
        <v>0</v>
      </c>
      <c r="G55" s="29">
        <v>0</v>
      </c>
      <c r="H55" s="29">
        <f t="shared" si="56"/>
        <v>0</v>
      </c>
      <c r="I55" s="29">
        <v>0</v>
      </c>
      <c r="J55" s="29">
        <v>0</v>
      </c>
      <c r="K55" s="29">
        <v>0</v>
      </c>
      <c r="L55" s="29">
        <v>0</v>
      </c>
      <c r="M55" s="29">
        <v>0</v>
      </c>
      <c r="N55" s="29">
        <f t="shared" si="57"/>
        <v>0</v>
      </c>
      <c r="O55" s="26" t="str">
        <f t="shared" si="58"/>
        <v>Validado</v>
      </c>
    </row>
    <row r="56" spans="1:15" x14ac:dyDescent="0.2">
      <c r="A56" s="29" t="s">
        <v>29</v>
      </c>
      <c r="B56" s="29" t="s">
        <v>29</v>
      </c>
      <c r="C56" s="29" t="s">
        <v>29</v>
      </c>
      <c r="D56" s="29" t="s">
        <v>29</v>
      </c>
      <c r="E56" s="29">
        <v>0</v>
      </c>
      <c r="F56" s="29">
        <v>0</v>
      </c>
      <c r="G56" s="29">
        <v>0</v>
      </c>
      <c r="H56" s="29">
        <f t="shared" si="53"/>
        <v>0</v>
      </c>
      <c r="I56" s="29">
        <v>0</v>
      </c>
      <c r="J56" s="29">
        <v>0</v>
      </c>
      <c r="K56" s="29">
        <v>0</v>
      </c>
      <c r="L56" s="29">
        <v>0</v>
      </c>
      <c r="M56" s="29">
        <f>+H56</f>
        <v>0</v>
      </c>
      <c r="N56" s="29">
        <f t="shared" si="54"/>
        <v>0</v>
      </c>
      <c r="O56" s="26" t="str">
        <f t="shared" si="55"/>
        <v>Validado</v>
      </c>
    </row>
    <row r="57" spans="1:15" x14ac:dyDescent="0.2">
      <c r="A57" s="29" t="s">
        <v>29</v>
      </c>
      <c r="B57" s="29" t="s">
        <v>29</v>
      </c>
      <c r="C57" s="29" t="s">
        <v>29</v>
      </c>
      <c r="D57" s="29" t="s">
        <v>29</v>
      </c>
      <c r="E57" s="29">
        <v>0</v>
      </c>
      <c r="F57" s="29">
        <v>0</v>
      </c>
      <c r="G57" s="29">
        <v>0</v>
      </c>
      <c r="H57" s="29">
        <f t="shared" si="53"/>
        <v>0</v>
      </c>
      <c r="I57" s="29">
        <v>0</v>
      </c>
      <c r="J57" s="29">
        <v>0</v>
      </c>
      <c r="K57" s="29">
        <v>0</v>
      </c>
      <c r="L57" s="29">
        <v>0</v>
      </c>
      <c r="M57" s="29">
        <v>0</v>
      </c>
      <c r="N57" s="29">
        <f t="shared" si="54"/>
        <v>0</v>
      </c>
      <c r="O57" s="26" t="str">
        <f t="shared" si="55"/>
        <v>Validado</v>
      </c>
    </row>
    <row r="58" spans="1:15" x14ac:dyDescent="0.2">
      <c r="H58" s="65">
        <f t="shared" ref="H58:N58" si="59">SUM(H52:H57)</f>
        <v>0</v>
      </c>
      <c r="I58" s="65">
        <f t="shared" si="59"/>
        <v>0</v>
      </c>
      <c r="J58" s="65">
        <f t="shared" si="59"/>
        <v>0</v>
      </c>
      <c r="K58" s="65">
        <f t="shared" si="59"/>
        <v>0</v>
      </c>
      <c r="L58" s="65">
        <f t="shared" si="59"/>
        <v>0</v>
      </c>
      <c r="M58" s="65">
        <f t="shared" si="59"/>
        <v>0</v>
      </c>
      <c r="N58" s="65">
        <f t="shared" si="59"/>
        <v>0</v>
      </c>
    </row>
    <row r="59" spans="1:15" ht="13.5" thickBot="1" x14ac:dyDescent="0.25"/>
    <row r="60" spans="1:15" ht="13.5" thickBot="1" x14ac:dyDescent="0.25">
      <c r="A60" s="98" t="s">
        <v>43</v>
      </c>
      <c r="B60" s="99"/>
      <c r="C60" s="99"/>
      <c r="D60" s="99"/>
      <c r="E60" s="99"/>
      <c r="F60" s="100"/>
    </row>
    <row r="61" spans="1:15" x14ac:dyDescent="0.2">
      <c r="I61" s="101" t="s">
        <v>13</v>
      </c>
      <c r="J61" s="101"/>
      <c r="K61" s="101"/>
      <c r="L61" s="101"/>
      <c r="M61" s="101"/>
    </row>
    <row r="62" spans="1:15" ht="49.5" customHeight="1" x14ac:dyDescent="0.2">
      <c r="A62" s="27" t="s">
        <v>14</v>
      </c>
      <c r="B62" s="27" t="s">
        <v>87</v>
      </c>
      <c r="C62" s="27" t="s">
        <v>38</v>
      </c>
      <c r="D62" s="27" t="s">
        <v>39</v>
      </c>
      <c r="E62" s="27" t="s">
        <v>40</v>
      </c>
      <c r="F62" s="27" t="s">
        <v>44</v>
      </c>
      <c r="G62" s="27" t="s">
        <v>45</v>
      </c>
      <c r="H62" s="27" t="s">
        <v>21</v>
      </c>
      <c r="I62" s="52" t="s">
        <v>36</v>
      </c>
      <c r="J62" s="52" t="s">
        <v>23</v>
      </c>
      <c r="K62" s="52" t="s">
        <v>24</v>
      </c>
      <c r="L62" s="52" t="s">
        <v>25</v>
      </c>
      <c r="M62" s="52" t="s">
        <v>26</v>
      </c>
      <c r="N62" s="27" t="s">
        <v>27</v>
      </c>
      <c r="O62" s="27" t="s">
        <v>28</v>
      </c>
    </row>
    <row r="63" spans="1:15" x14ac:dyDescent="0.2">
      <c r="A63" s="29" t="s">
        <v>127</v>
      </c>
      <c r="B63" s="29" t="s">
        <v>29</v>
      </c>
      <c r="C63" s="29" t="s">
        <v>29</v>
      </c>
      <c r="D63" s="29" t="s">
        <v>29</v>
      </c>
      <c r="E63" s="29">
        <v>24</v>
      </c>
      <c r="F63" s="29">
        <v>0</v>
      </c>
      <c r="G63" s="29">
        <v>1000000</v>
      </c>
      <c r="H63" s="29">
        <f>E63*(F63+G63)</f>
        <v>24000000</v>
      </c>
      <c r="I63" s="29">
        <v>0</v>
      </c>
      <c r="J63" s="29">
        <v>0</v>
      </c>
      <c r="K63" s="29">
        <f>H63</f>
        <v>24000000</v>
      </c>
      <c r="L63" s="29">
        <v>0</v>
      </c>
      <c r="M63" s="29">
        <v>0</v>
      </c>
      <c r="N63" s="29">
        <f t="shared" ref="N63:N68" si="60">SUM(I63:M63)</f>
        <v>24000000</v>
      </c>
      <c r="O63" s="26" t="str">
        <f t="shared" ref="O63:O68" si="61">IF(H63=N63,"Validado","Error")</f>
        <v>Validado</v>
      </c>
    </row>
    <row r="64" spans="1:15" x14ac:dyDescent="0.2">
      <c r="A64" s="29" t="s">
        <v>118</v>
      </c>
      <c r="B64" s="29" t="s">
        <v>29</v>
      </c>
      <c r="C64" s="29" t="s">
        <v>29</v>
      </c>
      <c r="D64" s="29" t="s">
        <v>29</v>
      </c>
      <c r="E64" s="29">
        <v>0</v>
      </c>
      <c r="F64" s="29">
        <v>0</v>
      </c>
      <c r="G64" s="29">
        <v>0</v>
      </c>
      <c r="H64" s="29">
        <f t="shared" ref="H64:H66" si="62">E64*(F64+G64)</f>
        <v>0</v>
      </c>
      <c r="I64" s="29">
        <f>H64</f>
        <v>0</v>
      </c>
      <c r="J64" s="29">
        <v>0</v>
      </c>
      <c r="K64" s="29">
        <v>0</v>
      </c>
      <c r="L64" s="29">
        <v>0</v>
      </c>
      <c r="M64" s="29">
        <v>0</v>
      </c>
      <c r="N64" s="29">
        <f t="shared" ref="N64:N66" si="63">SUM(I64:M64)</f>
        <v>0</v>
      </c>
      <c r="O64" s="26" t="str">
        <f t="shared" ref="O64:O66" si="64">IF(H64=N64,"Validado","Error")</f>
        <v>Validado</v>
      </c>
    </row>
    <row r="65" spans="1:15" x14ac:dyDescent="0.2">
      <c r="A65" s="29" t="s">
        <v>29</v>
      </c>
      <c r="B65" s="29" t="s">
        <v>29</v>
      </c>
      <c r="C65" s="29" t="s">
        <v>29</v>
      </c>
      <c r="D65" s="29" t="s">
        <v>29</v>
      </c>
      <c r="E65" s="29">
        <v>0</v>
      </c>
      <c r="F65" s="29">
        <v>0</v>
      </c>
      <c r="G65" s="29">
        <v>0</v>
      </c>
      <c r="H65" s="29">
        <f t="shared" si="62"/>
        <v>0</v>
      </c>
      <c r="I65" s="29">
        <v>0</v>
      </c>
      <c r="J65" s="29">
        <v>0</v>
      </c>
      <c r="K65" s="29">
        <v>0</v>
      </c>
      <c r="L65" s="29">
        <v>0</v>
      </c>
      <c r="M65" s="29">
        <v>0</v>
      </c>
      <c r="N65" s="29">
        <f t="shared" si="63"/>
        <v>0</v>
      </c>
      <c r="O65" s="26" t="str">
        <f t="shared" si="64"/>
        <v>Validado</v>
      </c>
    </row>
    <row r="66" spans="1:15" x14ac:dyDescent="0.2">
      <c r="A66" s="29" t="s">
        <v>29</v>
      </c>
      <c r="B66" s="29" t="s">
        <v>29</v>
      </c>
      <c r="C66" s="29" t="s">
        <v>29</v>
      </c>
      <c r="D66" s="29" t="s">
        <v>29</v>
      </c>
      <c r="E66" s="29">
        <v>0</v>
      </c>
      <c r="F66" s="29">
        <v>0</v>
      </c>
      <c r="G66" s="29">
        <v>0</v>
      </c>
      <c r="H66" s="29">
        <f t="shared" si="62"/>
        <v>0</v>
      </c>
      <c r="I66" s="29">
        <v>0</v>
      </c>
      <c r="J66" s="29">
        <v>0</v>
      </c>
      <c r="K66" s="29">
        <v>0</v>
      </c>
      <c r="L66" s="29">
        <v>0</v>
      </c>
      <c r="M66" s="29">
        <v>0</v>
      </c>
      <c r="N66" s="29">
        <f t="shared" si="63"/>
        <v>0</v>
      </c>
      <c r="O66" s="26" t="str">
        <f t="shared" si="64"/>
        <v>Validado</v>
      </c>
    </row>
    <row r="67" spans="1:15" x14ac:dyDescent="0.2">
      <c r="A67" s="29" t="s">
        <v>29</v>
      </c>
      <c r="B67" s="29" t="s">
        <v>29</v>
      </c>
      <c r="C67" s="29" t="s">
        <v>29</v>
      </c>
      <c r="D67" s="29" t="s">
        <v>29</v>
      </c>
      <c r="E67" s="29">
        <v>0</v>
      </c>
      <c r="F67" s="29">
        <v>0</v>
      </c>
      <c r="G67" s="29">
        <v>0</v>
      </c>
      <c r="H67" s="29">
        <f t="shared" ref="H67:H68" si="65">E67*(F67+G67)</f>
        <v>0</v>
      </c>
      <c r="I67" s="29">
        <v>0</v>
      </c>
      <c r="J67" s="29">
        <v>0</v>
      </c>
      <c r="K67" s="29">
        <v>0</v>
      </c>
      <c r="L67" s="29">
        <v>0</v>
      </c>
      <c r="M67" s="29">
        <v>0</v>
      </c>
      <c r="N67" s="29">
        <f t="shared" si="60"/>
        <v>0</v>
      </c>
      <c r="O67" s="26" t="str">
        <f t="shared" si="61"/>
        <v>Validado</v>
      </c>
    </row>
    <row r="68" spans="1:15" x14ac:dyDescent="0.2">
      <c r="A68" s="29" t="s">
        <v>29</v>
      </c>
      <c r="B68" s="29" t="s">
        <v>29</v>
      </c>
      <c r="C68" s="29" t="s">
        <v>29</v>
      </c>
      <c r="D68" s="29" t="s">
        <v>29</v>
      </c>
      <c r="E68" s="29">
        <v>0</v>
      </c>
      <c r="F68" s="29">
        <v>0</v>
      </c>
      <c r="G68" s="29">
        <v>0</v>
      </c>
      <c r="H68" s="29">
        <f t="shared" si="65"/>
        <v>0</v>
      </c>
      <c r="I68" s="29">
        <v>0</v>
      </c>
      <c r="J68" s="29">
        <v>0</v>
      </c>
      <c r="K68" s="29">
        <v>0</v>
      </c>
      <c r="L68" s="29">
        <v>0</v>
      </c>
      <c r="M68" s="29">
        <v>0</v>
      </c>
      <c r="N68" s="29">
        <f t="shared" si="60"/>
        <v>0</v>
      </c>
      <c r="O68" s="26" t="str">
        <f t="shared" si="61"/>
        <v>Validado</v>
      </c>
    </row>
    <row r="69" spans="1:15" x14ac:dyDescent="0.2">
      <c r="H69" s="65">
        <f t="shared" ref="H69:N69" si="66">SUM(H63:H68)</f>
        <v>24000000</v>
      </c>
      <c r="I69" s="65">
        <f t="shared" si="66"/>
        <v>0</v>
      </c>
      <c r="J69" s="65">
        <f t="shared" si="66"/>
        <v>0</v>
      </c>
      <c r="K69" s="65">
        <f t="shared" si="66"/>
        <v>24000000</v>
      </c>
      <c r="L69" s="65">
        <f t="shared" si="66"/>
        <v>0</v>
      </c>
      <c r="M69" s="65">
        <f t="shared" si="66"/>
        <v>0</v>
      </c>
      <c r="N69" s="65">
        <f t="shared" si="66"/>
        <v>24000000</v>
      </c>
    </row>
    <row r="70" spans="1:15" ht="13.5" thickBot="1" x14ac:dyDescent="0.25"/>
    <row r="71" spans="1:15" ht="13.5" thickBot="1" x14ac:dyDescent="0.25">
      <c r="A71" s="98" t="s">
        <v>46</v>
      </c>
      <c r="B71" s="99"/>
      <c r="C71" s="99"/>
      <c r="D71" s="99"/>
      <c r="E71" s="99"/>
      <c r="F71" s="100"/>
    </row>
    <row r="72" spans="1:15" x14ac:dyDescent="0.2">
      <c r="H72" s="102" t="s">
        <v>13</v>
      </c>
      <c r="I72" s="103"/>
      <c r="J72" s="103"/>
      <c r="K72" s="103"/>
      <c r="L72" s="104"/>
    </row>
    <row r="73" spans="1:15" ht="38.25" x14ac:dyDescent="0.2">
      <c r="A73" s="27" t="s">
        <v>14</v>
      </c>
      <c r="B73" s="27" t="s">
        <v>87</v>
      </c>
      <c r="C73" s="27" t="s">
        <v>38</v>
      </c>
      <c r="D73" s="49" t="s">
        <v>39</v>
      </c>
      <c r="E73" s="27" t="s">
        <v>40</v>
      </c>
      <c r="F73" s="27" t="s">
        <v>47</v>
      </c>
      <c r="G73" s="27" t="s">
        <v>21</v>
      </c>
      <c r="H73" s="52" t="s">
        <v>36</v>
      </c>
      <c r="I73" s="52" t="s">
        <v>23</v>
      </c>
      <c r="J73" s="52" t="s">
        <v>24</v>
      </c>
      <c r="K73" s="52" t="s">
        <v>25</v>
      </c>
      <c r="L73" s="52" t="s">
        <v>26</v>
      </c>
      <c r="M73" s="27" t="s">
        <v>27</v>
      </c>
      <c r="N73" s="27" t="s">
        <v>28</v>
      </c>
    </row>
    <row r="74" spans="1:15" ht="46.5" customHeight="1" x14ac:dyDescent="0.2">
      <c r="A74" s="54" t="s">
        <v>48</v>
      </c>
      <c r="B74" s="29"/>
      <c r="C74" s="62" t="s">
        <v>133</v>
      </c>
      <c r="D74" s="29" t="s">
        <v>29</v>
      </c>
      <c r="E74" s="29">
        <v>1</v>
      </c>
      <c r="F74" s="29">
        <v>0</v>
      </c>
      <c r="G74" s="29">
        <f>E74*F74</f>
        <v>0</v>
      </c>
      <c r="H74" s="29">
        <v>0</v>
      </c>
      <c r="I74" s="29">
        <v>0</v>
      </c>
      <c r="J74" s="29">
        <v>0</v>
      </c>
      <c r="K74" s="29">
        <v>0</v>
      </c>
      <c r="L74" s="29">
        <v>0</v>
      </c>
      <c r="M74" s="29">
        <f>SUM(H74:L74)</f>
        <v>0</v>
      </c>
      <c r="N74" s="26" t="str">
        <f>IF(G74=M74,"Validado","Error")</f>
        <v>Validado</v>
      </c>
    </row>
    <row r="75" spans="1:15" x14ac:dyDescent="0.2">
      <c r="A75" s="29" t="s">
        <v>104</v>
      </c>
      <c r="B75" s="29"/>
      <c r="C75" s="29" t="s">
        <v>105</v>
      </c>
      <c r="D75" s="29" t="s">
        <v>29</v>
      </c>
      <c r="E75" s="29">
        <v>2</v>
      </c>
      <c r="F75" s="29">
        <v>1500000</v>
      </c>
      <c r="G75" s="29">
        <f>E75*F75</f>
        <v>3000000</v>
      </c>
      <c r="H75" s="29">
        <f>G75</f>
        <v>3000000</v>
      </c>
      <c r="I75" s="29">
        <v>0</v>
      </c>
      <c r="J75" s="29">
        <v>0</v>
      </c>
      <c r="K75" s="29">
        <v>0</v>
      </c>
      <c r="L75" s="29">
        <v>0</v>
      </c>
      <c r="M75" s="29">
        <f>SUM(H75:L75)</f>
        <v>3000000</v>
      </c>
      <c r="N75" s="26" t="str">
        <f>IF(G75=M75,"Validado","Error")</f>
        <v>Validado</v>
      </c>
    </row>
    <row r="76" spans="1:15" x14ac:dyDescent="0.2">
      <c r="A76" s="62" t="s">
        <v>132</v>
      </c>
      <c r="B76" s="29"/>
      <c r="C76" s="62" t="s">
        <v>132</v>
      </c>
      <c r="D76" s="29" t="s">
        <v>29</v>
      </c>
      <c r="E76" s="29">
        <v>1</v>
      </c>
      <c r="F76" s="29">
        <v>1000000</v>
      </c>
      <c r="G76" s="29">
        <f>E76*F76</f>
        <v>1000000</v>
      </c>
      <c r="H76" s="29">
        <f>G76</f>
        <v>1000000</v>
      </c>
      <c r="I76" s="29">
        <v>0</v>
      </c>
      <c r="J76" s="29">
        <v>0</v>
      </c>
      <c r="K76" s="29">
        <v>0</v>
      </c>
      <c r="L76" s="29">
        <v>0</v>
      </c>
      <c r="M76" s="29">
        <f>SUM(H76:L76)</f>
        <v>1000000</v>
      </c>
      <c r="N76" s="26" t="str">
        <f>IF(G76=M76,"Validado","Error")</f>
        <v>Validado</v>
      </c>
    </row>
    <row r="77" spans="1:15" ht="25.5" x14ac:dyDescent="0.2">
      <c r="A77" s="62" t="s">
        <v>129</v>
      </c>
      <c r="B77" s="29"/>
      <c r="C77" s="62" t="s">
        <v>129</v>
      </c>
      <c r="D77" s="29"/>
      <c r="E77" s="29">
        <v>1</v>
      </c>
      <c r="F77" s="29">
        <v>500000</v>
      </c>
      <c r="G77" s="29">
        <f>E77*F77</f>
        <v>500000</v>
      </c>
      <c r="H77" s="29">
        <f>G77</f>
        <v>500000</v>
      </c>
      <c r="I77" s="29">
        <v>0</v>
      </c>
      <c r="J77" s="29">
        <v>0</v>
      </c>
      <c r="K77" s="29">
        <v>0</v>
      </c>
      <c r="L77" s="29">
        <v>0</v>
      </c>
      <c r="M77" s="29">
        <f>SUM(H77:L77)</f>
        <v>500000</v>
      </c>
      <c r="N77" s="26" t="str">
        <f>IF(G77=M77,"Validado","Error")</f>
        <v>Validado</v>
      </c>
    </row>
    <row r="78" spans="1:15" ht="85.5" customHeight="1" x14ac:dyDescent="0.2">
      <c r="A78" s="73" t="s">
        <v>130</v>
      </c>
      <c r="B78" s="29" t="s">
        <v>29</v>
      </c>
      <c r="C78" s="29"/>
      <c r="D78" s="53" t="s">
        <v>49</v>
      </c>
      <c r="E78" s="29">
        <v>0</v>
      </c>
      <c r="F78" s="29">
        <v>0</v>
      </c>
      <c r="G78" s="29">
        <f t="shared" ref="G78:G80" si="67">E78*F78</f>
        <v>0</v>
      </c>
      <c r="H78" s="29">
        <v>0</v>
      </c>
      <c r="I78" s="29">
        <v>0</v>
      </c>
      <c r="J78" s="29">
        <v>0</v>
      </c>
      <c r="K78" s="29">
        <v>0</v>
      </c>
      <c r="L78" s="29">
        <v>0</v>
      </c>
      <c r="M78" s="29">
        <f t="shared" ref="M78" si="68">SUM(H78:L78)</f>
        <v>0</v>
      </c>
      <c r="N78" s="26" t="str">
        <f t="shared" ref="N78:N81" si="69">IF(G78=M78,"Validado","Error")</f>
        <v>Validado</v>
      </c>
    </row>
    <row r="79" spans="1:15" x14ac:dyDescent="0.2">
      <c r="A79" s="29" t="s">
        <v>50</v>
      </c>
      <c r="B79" s="29" t="s">
        <v>29</v>
      </c>
      <c r="C79" s="29" t="s">
        <v>131</v>
      </c>
      <c r="D79" s="29" t="s">
        <v>29</v>
      </c>
      <c r="E79" s="29">
        <v>0</v>
      </c>
      <c r="F79" s="29">
        <v>0</v>
      </c>
      <c r="G79" s="29">
        <f t="shared" si="67"/>
        <v>0</v>
      </c>
      <c r="H79" s="29">
        <f>G79</f>
        <v>0</v>
      </c>
      <c r="I79" s="29">
        <v>0</v>
      </c>
      <c r="J79" s="29">
        <v>0</v>
      </c>
      <c r="K79" s="29">
        <v>0</v>
      </c>
      <c r="L79" s="29">
        <v>0</v>
      </c>
      <c r="M79" s="29">
        <f t="shared" ref="M79:M80" si="70">SUM(H79:L79)</f>
        <v>0</v>
      </c>
      <c r="N79" s="26" t="str">
        <f t="shared" si="69"/>
        <v>Validado</v>
      </c>
    </row>
    <row r="80" spans="1:15" x14ac:dyDescent="0.2">
      <c r="A80" s="29" t="s">
        <v>51</v>
      </c>
      <c r="B80" s="29" t="s">
        <v>29</v>
      </c>
      <c r="C80" s="29" t="s">
        <v>119</v>
      </c>
      <c r="D80" s="29" t="s">
        <v>29</v>
      </c>
      <c r="E80" s="29">
        <v>0</v>
      </c>
      <c r="F80" s="29">
        <v>0</v>
      </c>
      <c r="G80" s="29">
        <f t="shared" si="67"/>
        <v>0</v>
      </c>
      <c r="H80" s="29">
        <f>G80</f>
        <v>0</v>
      </c>
      <c r="I80" s="29">
        <v>0</v>
      </c>
      <c r="J80" s="29">
        <v>0</v>
      </c>
      <c r="K80" s="29">
        <v>0</v>
      </c>
      <c r="L80" s="29">
        <v>0</v>
      </c>
      <c r="M80" s="29">
        <f t="shared" si="70"/>
        <v>0</v>
      </c>
      <c r="N80" s="26" t="str">
        <f t="shared" si="69"/>
        <v>Validado</v>
      </c>
    </row>
    <row r="81" spans="1:15" x14ac:dyDescent="0.2">
      <c r="A81" s="29" t="s">
        <v>52</v>
      </c>
      <c r="B81" s="29" t="s">
        <v>101</v>
      </c>
      <c r="C81" s="29" t="s">
        <v>102</v>
      </c>
      <c r="D81" s="29" t="s">
        <v>29</v>
      </c>
      <c r="E81" s="29">
        <v>24</v>
      </c>
      <c r="F81" s="29">
        <v>350000</v>
      </c>
      <c r="G81" s="29">
        <f t="shared" ref="G81" si="71">E81*F81</f>
        <v>8400000</v>
      </c>
      <c r="H81" s="29">
        <f>G81</f>
        <v>8400000</v>
      </c>
      <c r="I81" s="29">
        <v>0</v>
      </c>
      <c r="J81" s="29">
        <v>0</v>
      </c>
      <c r="K81" s="29">
        <v>0</v>
      </c>
      <c r="L81" s="29">
        <v>0</v>
      </c>
      <c r="M81" s="29">
        <f t="shared" ref="M81" si="72">SUM(H81:L81)</f>
        <v>8400000</v>
      </c>
      <c r="N81" s="26" t="str">
        <f t="shared" si="69"/>
        <v>Validado</v>
      </c>
    </row>
    <row r="82" spans="1:15" x14ac:dyDescent="0.2">
      <c r="G82" s="65">
        <f>SUM(G74:G81)</f>
        <v>12900000</v>
      </c>
      <c r="H82" s="65">
        <f t="shared" ref="H82:M82" si="73">SUM(H74:H81)</f>
        <v>12900000</v>
      </c>
      <c r="I82" s="65">
        <f t="shared" si="73"/>
        <v>0</v>
      </c>
      <c r="J82" s="65">
        <f t="shared" si="73"/>
        <v>0</v>
      </c>
      <c r="K82" s="65">
        <f t="shared" si="73"/>
        <v>0</v>
      </c>
      <c r="L82" s="65">
        <f t="shared" si="73"/>
        <v>0</v>
      </c>
      <c r="M82" s="65">
        <f t="shared" si="73"/>
        <v>12900000</v>
      </c>
    </row>
    <row r="83" spans="1:15" ht="13.5" thickBot="1" x14ac:dyDescent="0.25"/>
    <row r="84" spans="1:15" ht="13.5" thickBot="1" x14ac:dyDescent="0.25">
      <c r="A84" s="98" t="s">
        <v>53</v>
      </c>
      <c r="B84" s="99"/>
      <c r="C84" s="99"/>
      <c r="D84" s="99"/>
      <c r="E84" s="99"/>
      <c r="F84" s="100"/>
    </row>
    <row r="85" spans="1:15" x14ac:dyDescent="0.2">
      <c r="H85" s="102" t="s">
        <v>13</v>
      </c>
      <c r="I85" s="103"/>
      <c r="J85" s="103"/>
      <c r="K85" s="103"/>
      <c r="L85" s="104"/>
    </row>
    <row r="86" spans="1:15" ht="51.75" customHeight="1" x14ac:dyDescent="0.2">
      <c r="A86" s="27" t="s">
        <v>14</v>
      </c>
      <c r="B86" s="27" t="s">
        <v>87</v>
      </c>
      <c r="C86" s="27" t="s">
        <v>38</v>
      </c>
      <c r="D86" s="27" t="s">
        <v>39</v>
      </c>
      <c r="E86" s="27" t="s">
        <v>40</v>
      </c>
      <c r="F86" s="27" t="s">
        <v>47</v>
      </c>
      <c r="G86" s="27" t="s">
        <v>21</v>
      </c>
      <c r="H86" s="52" t="s">
        <v>36</v>
      </c>
      <c r="I86" s="52" t="s">
        <v>23</v>
      </c>
      <c r="J86" s="52" t="s">
        <v>24</v>
      </c>
      <c r="K86" s="52" t="s">
        <v>25</v>
      </c>
      <c r="L86" s="52" t="s">
        <v>26</v>
      </c>
      <c r="M86" s="27" t="s">
        <v>27</v>
      </c>
      <c r="N86" s="27" t="s">
        <v>28</v>
      </c>
      <c r="O86" s="43" t="s">
        <v>54</v>
      </c>
    </row>
    <row r="87" spans="1:15" x14ac:dyDescent="0.2">
      <c r="A87" s="29" t="s">
        <v>103</v>
      </c>
      <c r="B87" s="29" t="s">
        <v>101</v>
      </c>
      <c r="C87" s="29" t="s">
        <v>103</v>
      </c>
      <c r="D87" s="29" t="s">
        <v>29</v>
      </c>
      <c r="E87" s="29">
        <v>2</v>
      </c>
      <c r="F87" s="29">
        <f>0.5*ROUNDDOWN((SUM(B97:B100)*(0.15/0.85))/1000,0)*1000</f>
        <v>4950000</v>
      </c>
      <c r="G87" s="29">
        <f>E87*F87</f>
        <v>9900000</v>
      </c>
      <c r="H87" s="29">
        <f>G87</f>
        <v>9900000</v>
      </c>
      <c r="I87" s="55" t="s">
        <v>55</v>
      </c>
      <c r="J87" s="55" t="s">
        <v>55</v>
      </c>
      <c r="K87" s="55" t="s">
        <v>55</v>
      </c>
      <c r="L87" s="55" t="s">
        <v>55</v>
      </c>
      <c r="M87" s="29">
        <f>SUM(H87:L87)</f>
        <v>9900000</v>
      </c>
      <c r="N87" s="26" t="str">
        <f>IF(G87=M87,"Validado","Error")</f>
        <v>Validado</v>
      </c>
      <c r="O87" s="63">
        <f>IFERROR(G87/$B$102,"-")</f>
        <v>0.15</v>
      </c>
    </row>
    <row r="88" spans="1:15" x14ac:dyDescent="0.2">
      <c r="A88" s="29" t="s">
        <v>29</v>
      </c>
      <c r="B88" s="29" t="s">
        <v>29</v>
      </c>
      <c r="C88" s="29" t="s">
        <v>29</v>
      </c>
      <c r="D88" s="29" t="s">
        <v>29</v>
      </c>
      <c r="E88" s="29">
        <v>0</v>
      </c>
      <c r="F88" s="29">
        <v>0</v>
      </c>
      <c r="G88" s="29">
        <f t="shared" ref="G88:G91" si="74">E88*F88</f>
        <v>0</v>
      </c>
      <c r="H88" s="29">
        <f>G88</f>
        <v>0</v>
      </c>
      <c r="I88" s="55" t="s">
        <v>55</v>
      </c>
      <c r="J88" s="55" t="s">
        <v>55</v>
      </c>
      <c r="K88" s="55" t="s">
        <v>55</v>
      </c>
      <c r="L88" s="55" t="s">
        <v>55</v>
      </c>
      <c r="M88" s="29">
        <f t="shared" ref="M88:M91" si="75">SUM(H88:L88)</f>
        <v>0</v>
      </c>
      <c r="N88" s="26" t="str">
        <f t="shared" ref="N88:N91" si="76">IF(G88=M88,"Validado","Error")</f>
        <v>Validado</v>
      </c>
      <c r="O88" s="40">
        <f t="shared" ref="O88:O92" si="77">IFERROR(G88/$B$102,"-")</f>
        <v>0</v>
      </c>
    </row>
    <row r="89" spans="1:15" x14ac:dyDescent="0.2">
      <c r="A89" s="29" t="s">
        <v>29</v>
      </c>
      <c r="B89" s="29" t="s">
        <v>29</v>
      </c>
      <c r="C89" s="29" t="s">
        <v>29</v>
      </c>
      <c r="D89" s="29" t="s">
        <v>29</v>
      </c>
      <c r="E89" s="29">
        <v>0</v>
      </c>
      <c r="F89" s="29">
        <v>0</v>
      </c>
      <c r="G89" s="29">
        <f t="shared" si="74"/>
        <v>0</v>
      </c>
      <c r="H89" s="29">
        <f>G89</f>
        <v>0</v>
      </c>
      <c r="I89" s="55" t="s">
        <v>55</v>
      </c>
      <c r="J89" s="55" t="s">
        <v>55</v>
      </c>
      <c r="K89" s="55" t="s">
        <v>55</v>
      </c>
      <c r="L89" s="55" t="s">
        <v>55</v>
      </c>
      <c r="M89" s="29">
        <f t="shared" si="75"/>
        <v>0</v>
      </c>
      <c r="N89" s="26" t="str">
        <f t="shared" si="76"/>
        <v>Validado</v>
      </c>
      <c r="O89" s="40">
        <f t="shared" si="77"/>
        <v>0</v>
      </c>
    </row>
    <row r="90" spans="1:15" x14ac:dyDescent="0.2">
      <c r="A90" s="29" t="s">
        <v>29</v>
      </c>
      <c r="B90" s="29" t="s">
        <v>29</v>
      </c>
      <c r="C90" s="29" t="s">
        <v>29</v>
      </c>
      <c r="D90" s="29" t="s">
        <v>29</v>
      </c>
      <c r="E90" s="29">
        <v>0</v>
      </c>
      <c r="F90" s="29">
        <v>0</v>
      </c>
      <c r="G90" s="29">
        <f t="shared" si="74"/>
        <v>0</v>
      </c>
      <c r="H90" s="29">
        <f>G90</f>
        <v>0</v>
      </c>
      <c r="I90" s="55" t="s">
        <v>55</v>
      </c>
      <c r="J90" s="55" t="s">
        <v>55</v>
      </c>
      <c r="K90" s="55" t="s">
        <v>55</v>
      </c>
      <c r="L90" s="55" t="s">
        <v>55</v>
      </c>
      <c r="M90" s="29">
        <f t="shared" si="75"/>
        <v>0</v>
      </c>
      <c r="N90" s="26" t="str">
        <f t="shared" si="76"/>
        <v>Validado</v>
      </c>
      <c r="O90" s="40">
        <f t="shared" si="77"/>
        <v>0</v>
      </c>
    </row>
    <row r="91" spans="1:15" x14ac:dyDescent="0.2">
      <c r="A91" s="29" t="s">
        <v>29</v>
      </c>
      <c r="B91" s="29" t="s">
        <v>29</v>
      </c>
      <c r="C91" s="29" t="s">
        <v>29</v>
      </c>
      <c r="D91" s="29" t="s">
        <v>29</v>
      </c>
      <c r="E91" s="29">
        <v>0</v>
      </c>
      <c r="F91" s="29">
        <v>0</v>
      </c>
      <c r="G91" s="29">
        <f t="shared" si="74"/>
        <v>0</v>
      </c>
      <c r="H91" s="29">
        <f>G91</f>
        <v>0</v>
      </c>
      <c r="I91" s="55" t="s">
        <v>55</v>
      </c>
      <c r="J91" s="55" t="s">
        <v>55</v>
      </c>
      <c r="K91" s="55" t="s">
        <v>55</v>
      </c>
      <c r="L91" s="55" t="s">
        <v>55</v>
      </c>
      <c r="M91" s="29">
        <f t="shared" si="75"/>
        <v>0</v>
      </c>
      <c r="N91" s="26" t="str">
        <f t="shared" si="76"/>
        <v>Validado</v>
      </c>
      <c r="O91" s="40">
        <f t="shared" si="77"/>
        <v>0</v>
      </c>
    </row>
    <row r="92" spans="1:15" x14ac:dyDescent="0.2">
      <c r="G92" s="65">
        <f>SUM(G87:G91)</f>
        <v>9900000</v>
      </c>
      <c r="H92" s="65">
        <f>SUM(H87:H91)</f>
        <v>9900000</v>
      </c>
      <c r="I92" s="66">
        <f t="shared" ref="I92:M92" si="78">SUM(I87:I91)</f>
        <v>0</v>
      </c>
      <c r="J92" s="66">
        <f t="shared" si="78"/>
        <v>0</v>
      </c>
      <c r="K92" s="66">
        <f t="shared" si="78"/>
        <v>0</v>
      </c>
      <c r="L92" s="66">
        <f t="shared" si="78"/>
        <v>0</v>
      </c>
      <c r="M92" s="65">
        <f t="shared" si="78"/>
        <v>9900000</v>
      </c>
      <c r="N92" s="26" t="str">
        <f t="shared" ref="N92" si="79">IF(G92=M92,"Validado","Error")</f>
        <v>Validado</v>
      </c>
      <c r="O92" s="40">
        <f t="shared" si="77"/>
        <v>0.15</v>
      </c>
    </row>
    <row r="93" spans="1:15" ht="13.5" thickBot="1" x14ac:dyDescent="0.25"/>
    <row r="94" spans="1:15" ht="13.5" thickBot="1" x14ac:dyDescent="0.25">
      <c r="A94" s="106" t="s">
        <v>56</v>
      </c>
      <c r="B94" s="107"/>
      <c r="C94" s="107"/>
      <c r="D94" s="107"/>
      <c r="E94" s="107"/>
      <c r="F94" s="108"/>
    </row>
    <row r="96" spans="1:15" ht="38.25" x14ac:dyDescent="0.2">
      <c r="A96" s="30" t="s">
        <v>57</v>
      </c>
      <c r="B96" s="30" t="s">
        <v>36</v>
      </c>
      <c r="C96" s="30" t="s">
        <v>23</v>
      </c>
      <c r="D96" s="30" t="s">
        <v>24</v>
      </c>
      <c r="E96" s="30" t="s">
        <v>25</v>
      </c>
      <c r="F96" s="30" t="s">
        <v>26</v>
      </c>
      <c r="G96" s="30" t="s">
        <v>21</v>
      </c>
    </row>
    <row r="97" spans="1:8" x14ac:dyDescent="0.2">
      <c r="A97" s="29" t="s">
        <v>58</v>
      </c>
      <c r="B97" s="29">
        <f>SUM(I19,J27,J38)</f>
        <v>43200000</v>
      </c>
      <c r="C97" s="29">
        <f>J19+K38+K27+J47</f>
        <v>0</v>
      </c>
      <c r="D97" s="29">
        <f>K19+L38+L27+K47</f>
        <v>43200000</v>
      </c>
      <c r="E97" s="29">
        <f>L19+M38+M27+L47</f>
        <v>0</v>
      </c>
      <c r="F97" s="29">
        <f>M19+N38+N27+M47</f>
        <v>0</v>
      </c>
      <c r="G97" s="29">
        <f>SUM(B97:F97)</f>
        <v>86400000</v>
      </c>
    </row>
    <row r="98" spans="1:8" x14ac:dyDescent="0.2">
      <c r="A98" s="29" t="s">
        <v>37</v>
      </c>
      <c r="B98" s="29">
        <f>I58</f>
        <v>0</v>
      </c>
      <c r="C98" s="29">
        <f>J58</f>
        <v>0</v>
      </c>
      <c r="D98" s="29">
        <f>K58</f>
        <v>0</v>
      </c>
      <c r="E98" s="29">
        <f>L58</f>
        <v>0</v>
      </c>
      <c r="F98" s="29">
        <f>M58</f>
        <v>0</v>
      </c>
      <c r="G98" s="29">
        <f t="shared" ref="G98:G101" si="80">SUM(B98:F98)</f>
        <v>0</v>
      </c>
    </row>
    <row r="99" spans="1:8" x14ac:dyDescent="0.2">
      <c r="A99" s="29" t="s">
        <v>59</v>
      </c>
      <c r="B99" s="29">
        <f>I69</f>
        <v>0</v>
      </c>
      <c r="C99" s="29">
        <f t="shared" ref="C99:E99" si="81">J69</f>
        <v>0</v>
      </c>
      <c r="D99" s="29">
        <f t="shared" si="81"/>
        <v>24000000</v>
      </c>
      <c r="E99" s="29">
        <f t="shared" si="81"/>
        <v>0</v>
      </c>
      <c r="F99" s="29">
        <f>M69</f>
        <v>0</v>
      </c>
      <c r="G99" s="29">
        <f t="shared" si="80"/>
        <v>24000000</v>
      </c>
      <c r="H99" s="26" t="str">
        <f>IFERROR(IF(B99/B102&gt;20%,"Supera el 20%","Validado"),"-")</f>
        <v>Validado</v>
      </c>
    </row>
    <row r="100" spans="1:8" x14ac:dyDescent="0.2">
      <c r="A100" s="29" t="s">
        <v>60</v>
      </c>
      <c r="B100" s="29">
        <f>H82</f>
        <v>12900000</v>
      </c>
      <c r="C100" s="29">
        <f t="shared" ref="C100:E100" si="82">I82</f>
        <v>0</v>
      </c>
      <c r="D100" s="29">
        <f t="shared" si="82"/>
        <v>0</v>
      </c>
      <c r="E100" s="29">
        <f t="shared" si="82"/>
        <v>0</v>
      </c>
      <c r="F100" s="29">
        <f>L82</f>
        <v>0</v>
      </c>
      <c r="G100" s="29">
        <f t="shared" si="80"/>
        <v>12900000</v>
      </c>
    </row>
    <row r="101" spans="1:8" x14ac:dyDescent="0.2">
      <c r="A101" s="29" t="s">
        <v>61</v>
      </c>
      <c r="B101" s="29">
        <f>H92</f>
        <v>9900000</v>
      </c>
      <c r="C101" s="29">
        <f t="shared" ref="C101:D101" si="83">I92</f>
        <v>0</v>
      </c>
      <c r="D101" s="29">
        <f t="shared" si="83"/>
        <v>0</v>
      </c>
      <c r="E101" s="29">
        <f>K92</f>
        <v>0</v>
      </c>
      <c r="F101" s="29">
        <f>L92</f>
        <v>0</v>
      </c>
      <c r="G101" s="29">
        <f t="shared" si="80"/>
        <v>9900000</v>
      </c>
      <c r="H101" s="26" t="str">
        <f>IFERROR(IF(B101/B102&gt;15%,"Supera el 15%","Validado"),"-")</f>
        <v>Validado</v>
      </c>
    </row>
    <row r="102" spans="1:8" x14ac:dyDescent="0.2">
      <c r="A102" s="32" t="s">
        <v>27</v>
      </c>
      <c r="B102" s="32">
        <f>SUM(B97:B101)</f>
        <v>66000000</v>
      </c>
      <c r="C102" s="32">
        <f t="shared" ref="C102:G102" si="84">SUM(C97:C101)</f>
        <v>0</v>
      </c>
      <c r="D102" s="32">
        <f t="shared" si="84"/>
        <v>67200000</v>
      </c>
      <c r="E102" s="32">
        <f t="shared" si="84"/>
        <v>0</v>
      </c>
      <c r="F102" s="32">
        <f t="shared" si="84"/>
        <v>0</v>
      </c>
      <c r="G102" s="32">
        <f t="shared" si="84"/>
        <v>133200000</v>
      </c>
    </row>
    <row r="103" spans="1:8" x14ac:dyDescent="0.2">
      <c r="C103" s="105">
        <f>C102+D102</f>
        <v>67200000</v>
      </c>
      <c r="D103" s="105"/>
      <c r="E103" s="105">
        <f>E102+F102</f>
        <v>0</v>
      </c>
      <c r="F103" s="105"/>
    </row>
    <row r="105" spans="1:8" x14ac:dyDescent="0.2">
      <c r="A105" s="37" t="s">
        <v>93</v>
      </c>
      <c r="B105" s="38"/>
      <c r="C105" s="60" t="s">
        <v>62</v>
      </c>
      <c r="D105" s="39" t="s">
        <v>63</v>
      </c>
    </row>
    <row r="106" spans="1:8" x14ac:dyDescent="0.2">
      <c r="A106" s="33" t="s">
        <v>64</v>
      </c>
      <c r="B106" s="34"/>
      <c r="C106" s="41">
        <f>B102/D106</f>
        <v>0.28985507246376813</v>
      </c>
      <c r="D106" s="29">
        <v>227700000</v>
      </c>
      <c r="E106" s="26" t="str">
        <f>IF(C106&lt;=100%,"Validado","Error")</f>
        <v>Validado</v>
      </c>
    </row>
    <row r="107" spans="1:8" x14ac:dyDescent="0.2">
      <c r="A107" s="33" t="s">
        <v>65</v>
      </c>
      <c r="B107" s="34"/>
      <c r="C107" s="42">
        <v>0.3</v>
      </c>
      <c r="D107" s="29">
        <f>B102*C107</f>
        <v>19800000</v>
      </c>
      <c r="E107" s="26" t="str">
        <f>IF(C103&gt;=D107,"Validado","Error")</f>
        <v>Validado</v>
      </c>
    </row>
    <row r="108" spans="1:8" x14ac:dyDescent="0.2">
      <c r="A108" s="35" t="s">
        <v>66</v>
      </c>
      <c r="B108" s="36"/>
      <c r="C108" s="42">
        <v>0.15</v>
      </c>
      <c r="D108" s="29">
        <f>B102*C108</f>
        <v>9900000</v>
      </c>
      <c r="E108" s="26" t="str">
        <f>IF(E103&gt;=D108,"Validado","Error")</f>
        <v>Error</v>
      </c>
    </row>
    <row r="113" spans="1:6" x14ac:dyDescent="0.2">
      <c r="A113" s="39" t="s">
        <v>106</v>
      </c>
    </row>
    <row r="114" spans="1:6" x14ac:dyDescent="0.2">
      <c r="A114" s="67" t="s">
        <v>57</v>
      </c>
      <c r="B114" s="67" t="s">
        <v>101</v>
      </c>
      <c r="C114" s="67" t="s">
        <v>108</v>
      </c>
      <c r="D114" s="67" t="s">
        <v>113</v>
      </c>
      <c r="E114" s="67" t="s">
        <v>109</v>
      </c>
    </row>
    <row r="115" spans="1:6" x14ac:dyDescent="0.2">
      <c r="A115" s="72" t="s">
        <v>58</v>
      </c>
      <c r="B115" s="29"/>
      <c r="C115" s="29"/>
      <c r="D115" s="29"/>
      <c r="E115" s="68">
        <f>B115+C115+D115</f>
        <v>0</v>
      </c>
      <c r="F115" s="26" t="str">
        <f>IF(E115=B97,"OK","Error")</f>
        <v>Error</v>
      </c>
    </row>
    <row r="116" spans="1:6" x14ac:dyDescent="0.2">
      <c r="A116" s="72" t="s">
        <v>37</v>
      </c>
      <c r="B116" s="29"/>
      <c r="C116" s="29"/>
      <c r="D116" s="29"/>
      <c r="E116" s="68">
        <f t="shared" ref="E116:E119" si="85">B116+C116+D116</f>
        <v>0</v>
      </c>
      <c r="F116" s="26" t="str">
        <f>IF(E116=B98,"OK","Error")</f>
        <v>OK</v>
      </c>
    </row>
    <row r="117" spans="1:6" x14ac:dyDescent="0.2">
      <c r="A117" s="72" t="s">
        <v>59</v>
      </c>
      <c r="B117" s="29"/>
      <c r="C117" s="29"/>
      <c r="D117" s="29"/>
      <c r="E117" s="68">
        <f t="shared" si="85"/>
        <v>0</v>
      </c>
      <c r="F117" s="26" t="str">
        <f>IF(E117=B99,"OK","Error")</f>
        <v>OK</v>
      </c>
    </row>
    <row r="118" spans="1:6" x14ac:dyDescent="0.2">
      <c r="A118" s="72" t="s">
        <v>60</v>
      </c>
      <c r="B118" s="29"/>
      <c r="C118" s="29"/>
      <c r="D118" s="29"/>
      <c r="E118" s="68">
        <f t="shared" si="85"/>
        <v>0</v>
      </c>
      <c r="F118" s="26" t="str">
        <f>IF(E118=B100,"OK","Error")</f>
        <v>Error</v>
      </c>
    </row>
    <row r="119" spans="1:6" x14ac:dyDescent="0.2">
      <c r="A119" s="72" t="s">
        <v>61</v>
      </c>
      <c r="B119" s="29">
        <f>H87</f>
        <v>9900000</v>
      </c>
      <c r="C119" s="29"/>
      <c r="D119" s="29"/>
      <c r="E119" s="68">
        <f t="shared" si="85"/>
        <v>9900000</v>
      </c>
      <c r="F119" s="26" t="str">
        <f>IF(E119=B101,"OK","Error")</f>
        <v>OK</v>
      </c>
    </row>
    <row r="120" spans="1:6" x14ac:dyDescent="0.2">
      <c r="A120" s="69" t="s">
        <v>27</v>
      </c>
      <c r="B120" s="69">
        <f>SUM(B115:B119)</f>
        <v>9900000</v>
      </c>
      <c r="C120" s="69">
        <f>SUM(C115:C119)</f>
        <v>0</v>
      </c>
      <c r="D120" s="69">
        <f>SUM(D115:D119)</f>
        <v>0</v>
      </c>
      <c r="E120" s="68">
        <f>SUM(E115:E119)</f>
        <v>9900000</v>
      </c>
    </row>
    <row r="121" spans="1:6" x14ac:dyDescent="0.2">
      <c r="A121" s="71" t="s">
        <v>111</v>
      </c>
      <c r="B121" s="70">
        <f>B120/$E$120</f>
        <v>1</v>
      </c>
      <c r="C121" s="70">
        <f>C120/$E$120</f>
        <v>0</v>
      </c>
      <c r="D121" s="70">
        <f>D120/$E$120</f>
        <v>0</v>
      </c>
    </row>
    <row r="122" spans="1:6" x14ac:dyDescent="0.2">
      <c r="A122" s="71" t="s">
        <v>112</v>
      </c>
      <c r="B122" s="70">
        <f>B119/B120</f>
        <v>1</v>
      </c>
      <c r="C122" s="70" t="e">
        <f>C119/C120</f>
        <v>#DIV/0!</v>
      </c>
      <c r="D122" s="70" t="e">
        <f>D119/D120</f>
        <v>#DIV/0!</v>
      </c>
    </row>
    <row r="126" spans="1:6" x14ac:dyDescent="0.2">
      <c r="A126" s="39" t="s">
        <v>107</v>
      </c>
    </row>
    <row r="127" spans="1:6" x14ac:dyDescent="0.2">
      <c r="A127" s="67" t="s">
        <v>57</v>
      </c>
      <c r="B127" s="67" t="s">
        <v>101</v>
      </c>
      <c r="C127" s="67" t="s">
        <v>108</v>
      </c>
      <c r="D127" s="67" t="s">
        <v>113</v>
      </c>
      <c r="E127" s="67" t="s">
        <v>109</v>
      </c>
    </row>
    <row r="128" spans="1:6" x14ac:dyDescent="0.2">
      <c r="A128" s="72" t="s">
        <v>58</v>
      </c>
      <c r="B128" s="29"/>
      <c r="C128" s="29"/>
      <c r="D128" s="29"/>
      <c r="E128" s="68">
        <f>B128+C128+D128</f>
        <v>0</v>
      </c>
      <c r="F128" s="26" t="str">
        <f>IF(E128=C97+D97,"OK","Error")</f>
        <v>Error</v>
      </c>
    </row>
    <row r="129" spans="1:6" x14ac:dyDescent="0.2">
      <c r="A129" s="72" t="s">
        <v>37</v>
      </c>
      <c r="B129" s="29"/>
      <c r="C129" s="29"/>
      <c r="D129" s="29"/>
      <c r="E129" s="68">
        <f t="shared" ref="E129:E132" si="86">B129+C129+D129</f>
        <v>0</v>
      </c>
      <c r="F129" s="26" t="str">
        <f>IF(E129=C98+D98,"OK","Error")</f>
        <v>OK</v>
      </c>
    </row>
    <row r="130" spans="1:6" x14ac:dyDescent="0.2">
      <c r="A130" s="72" t="s">
        <v>59</v>
      </c>
      <c r="B130" s="29"/>
      <c r="C130" s="29"/>
      <c r="D130" s="29"/>
      <c r="E130" s="68">
        <f t="shared" si="86"/>
        <v>0</v>
      </c>
      <c r="F130" s="26" t="str">
        <f>IF(E130=C99+D99,"OK","Error")</f>
        <v>Error</v>
      </c>
    </row>
    <row r="131" spans="1:6" x14ac:dyDescent="0.2">
      <c r="A131" s="72" t="s">
        <v>60</v>
      </c>
      <c r="B131" s="29"/>
      <c r="C131" s="29"/>
      <c r="D131" s="29"/>
      <c r="E131" s="68">
        <f t="shared" si="86"/>
        <v>0</v>
      </c>
      <c r="F131" s="26" t="str">
        <f>IF(E131=C100+D100,"OK","Error")</f>
        <v>OK</v>
      </c>
    </row>
    <row r="132" spans="1:6" x14ac:dyDescent="0.2">
      <c r="A132" s="72" t="s">
        <v>61</v>
      </c>
      <c r="B132" s="29"/>
      <c r="C132" s="29"/>
      <c r="D132" s="29"/>
      <c r="E132" s="68">
        <f t="shared" si="86"/>
        <v>0</v>
      </c>
      <c r="F132" s="26" t="str">
        <f>IF(E132=C101+D101,"OK","Error")</f>
        <v>OK</v>
      </c>
    </row>
    <row r="133" spans="1:6" x14ac:dyDescent="0.2">
      <c r="A133" s="69" t="s">
        <v>27</v>
      </c>
      <c r="B133" s="69">
        <f>SUM(B128:B132)</f>
        <v>0</v>
      </c>
      <c r="C133" s="69">
        <f>SUM(C128:C132)</f>
        <v>0</v>
      </c>
      <c r="D133" s="69">
        <f>SUM(D128:D132)</f>
        <v>0</v>
      </c>
      <c r="E133" s="68">
        <f>SUM(E128:E132)</f>
        <v>0</v>
      </c>
    </row>
  </sheetData>
  <mergeCells count="21">
    <mergeCell ref="H85:L85"/>
    <mergeCell ref="A7:F7"/>
    <mergeCell ref="C103:D103"/>
    <mergeCell ref="E103:F103"/>
    <mergeCell ref="A94:F94"/>
    <mergeCell ref="I8:M8"/>
    <mergeCell ref="I50:M50"/>
    <mergeCell ref="I61:M61"/>
    <mergeCell ref="J22:N22"/>
    <mergeCell ref="J30:N30"/>
    <mergeCell ref="A49:F49"/>
    <mergeCell ref="A60:F60"/>
    <mergeCell ref="A71:F71"/>
    <mergeCell ref="A84:F84"/>
    <mergeCell ref="A29:F29"/>
    <mergeCell ref="A21:F21"/>
    <mergeCell ref="U22:V22"/>
    <mergeCell ref="A1:A5"/>
    <mergeCell ref="A40:F40"/>
    <mergeCell ref="I41:M41"/>
    <mergeCell ref="H72:L72"/>
  </mergeCells>
  <conditionalFormatting sqref="C106">
    <cfRule type="cellIs" dxfId="69" priority="62" operator="greaterThan">
      <formula>1</formula>
    </cfRule>
  </conditionalFormatting>
  <conditionalFormatting sqref="D24:D26">
    <cfRule type="cellIs" dxfId="68" priority="41" operator="lessThan">
      <formula>80</formula>
    </cfRule>
  </conditionalFormatting>
  <conditionalFormatting sqref="D32:D33 D37">
    <cfRule type="cellIs" dxfId="67" priority="76" operator="lessThan">
      <formula>36</formula>
    </cfRule>
  </conditionalFormatting>
  <conditionalFormatting sqref="F24:F26">
    <cfRule type="cellIs" dxfId="66" priority="49" operator="greaterThan">
      <formula>2700000</formula>
    </cfRule>
  </conditionalFormatting>
  <conditionalFormatting sqref="F32 F37">
    <cfRule type="cellIs" dxfId="65" priority="51" operator="greaterThan">
      <formula>600000</formula>
    </cfRule>
  </conditionalFormatting>
  <conditionalFormatting sqref="H99">
    <cfRule type="containsText" dxfId="64" priority="46" operator="containsText" text="Supera el 20%">
      <formula>NOT(ISERROR(SEARCH("Supera el 20%",H99)))</formula>
    </cfRule>
    <cfRule type="cellIs" dxfId="63" priority="47" operator="equal">
      <formula>"Supera el 15%"</formula>
    </cfRule>
  </conditionalFormatting>
  <conditionalFormatting sqref="H101">
    <cfRule type="containsText" dxfId="62" priority="45" operator="containsText" text="Supera el 15%">
      <formula>NOT(ISERROR(SEARCH("Supera el 15%",H101)))</formula>
    </cfRule>
    <cfRule type="cellIs" dxfId="61" priority="53" operator="equal">
      <formula>"Supera el 15%"</formula>
    </cfRule>
  </conditionalFormatting>
  <conditionalFormatting sqref="K32:K33 K37">
    <cfRule type="cellIs" dxfId="60" priority="79" operator="greaterThan">
      <formula>#REF!</formula>
    </cfRule>
  </conditionalFormatting>
  <conditionalFormatting sqref="N74 N78:N81">
    <cfRule type="cellIs" dxfId="59" priority="69" operator="equal">
      <formula>"Error"</formula>
    </cfRule>
  </conditionalFormatting>
  <conditionalFormatting sqref="N87:N92">
    <cfRule type="cellIs" dxfId="58" priority="63" operator="equal">
      <formula>"Error"</formula>
    </cfRule>
  </conditionalFormatting>
  <conditionalFormatting sqref="O10 P24:P26 P32:P33 O43 O52 O63 E106:E108 P37 O45:O46 O67:O68 O56:O57 O18">
    <cfRule type="cellIs" dxfId="57" priority="58" operator="equal">
      <formula>"Error"</formula>
    </cfRule>
  </conditionalFormatting>
  <conditionalFormatting sqref="O87:O92">
    <cfRule type="cellIs" dxfId="56" priority="60" operator="greaterThan">
      <formula>0.15</formula>
    </cfRule>
  </conditionalFormatting>
  <conditionalFormatting sqref="Q24:Q26">
    <cfRule type="cellIs" dxfId="55" priority="59" operator="greaterThan">
      <formula>2500000</formula>
    </cfRule>
  </conditionalFormatting>
  <conditionalFormatting sqref="N76">
    <cfRule type="cellIs" dxfId="54" priority="40" operator="equal">
      <formula>"Error"</formula>
    </cfRule>
  </conditionalFormatting>
  <conditionalFormatting sqref="N75">
    <cfRule type="cellIs" dxfId="53" priority="39" operator="equal">
      <formula>"Error"</formula>
    </cfRule>
  </conditionalFormatting>
  <conditionalFormatting sqref="D34">
    <cfRule type="cellIs" dxfId="52" priority="37" operator="lessThan">
      <formula>36</formula>
    </cfRule>
  </conditionalFormatting>
  <conditionalFormatting sqref="K34">
    <cfRule type="cellIs" dxfId="51" priority="38" operator="greaterThan">
      <formula>#REF!</formula>
    </cfRule>
  </conditionalFormatting>
  <conditionalFormatting sqref="P34">
    <cfRule type="cellIs" dxfId="50" priority="36" operator="equal">
      <formula>"Error"</formula>
    </cfRule>
  </conditionalFormatting>
  <conditionalFormatting sqref="D35">
    <cfRule type="cellIs" dxfId="49" priority="33" operator="lessThan">
      <formula>36</formula>
    </cfRule>
  </conditionalFormatting>
  <conditionalFormatting sqref="F35">
    <cfRule type="cellIs" dxfId="48" priority="31" operator="greaterThan">
      <formula>600000</formula>
    </cfRule>
  </conditionalFormatting>
  <conditionalFormatting sqref="K35">
    <cfRule type="cellIs" dxfId="47" priority="34" operator="greaterThan">
      <formula>#REF!</formula>
    </cfRule>
  </conditionalFormatting>
  <conditionalFormatting sqref="P35">
    <cfRule type="cellIs" dxfId="46" priority="32" operator="equal">
      <formula>"Error"</formula>
    </cfRule>
  </conditionalFormatting>
  <conditionalFormatting sqref="D36">
    <cfRule type="cellIs" dxfId="45" priority="29" operator="lessThan">
      <formula>36</formula>
    </cfRule>
  </conditionalFormatting>
  <conditionalFormatting sqref="F36">
    <cfRule type="cellIs" dxfId="44" priority="27" operator="greaterThan">
      <formula>600000</formula>
    </cfRule>
  </conditionalFormatting>
  <conditionalFormatting sqref="K36">
    <cfRule type="cellIs" dxfId="43" priority="30" operator="greaterThan">
      <formula>#REF!</formula>
    </cfRule>
  </conditionalFormatting>
  <conditionalFormatting sqref="P36">
    <cfRule type="cellIs" dxfId="42" priority="28" operator="equal">
      <formula>"Error"</formula>
    </cfRule>
  </conditionalFormatting>
  <conditionalFormatting sqref="O11">
    <cfRule type="cellIs" dxfId="41" priority="26" operator="equal">
      <formula>"Error"</formula>
    </cfRule>
  </conditionalFormatting>
  <conditionalFormatting sqref="O12">
    <cfRule type="cellIs" dxfId="40" priority="25" operator="equal">
      <formula>"Error"</formula>
    </cfRule>
  </conditionalFormatting>
  <conditionalFormatting sqref="O13">
    <cfRule type="cellIs" dxfId="39" priority="24" operator="equal">
      <formula>"Error"</formula>
    </cfRule>
  </conditionalFormatting>
  <conditionalFormatting sqref="O44">
    <cfRule type="cellIs" dxfId="38" priority="23" operator="equal">
      <formula>"Error"</formula>
    </cfRule>
  </conditionalFormatting>
  <conditionalFormatting sqref="E32 E35:E37">
    <cfRule type="cellIs" dxfId="37" priority="22" operator="greaterThan">
      <formula>17000</formula>
    </cfRule>
  </conditionalFormatting>
  <conditionalFormatting sqref="O64">
    <cfRule type="cellIs" dxfId="36" priority="21" operator="equal">
      <formula>"Error"</formula>
    </cfRule>
  </conditionalFormatting>
  <conditionalFormatting sqref="O65">
    <cfRule type="cellIs" dxfId="35" priority="20" operator="equal">
      <formula>"Error"</formula>
    </cfRule>
  </conditionalFormatting>
  <conditionalFormatting sqref="O66">
    <cfRule type="cellIs" dxfId="34" priority="19" operator="equal">
      <formula>"Error"</formula>
    </cfRule>
  </conditionalFormatting>
  <conditionalFormatting sqref="O53">
    <cfRule type="cellIs" dxfId="33" priority="18" operator="equal">
      <formula>"Error"</formula>
    </cfRule>
  </conditionalFormatting>
  <conditionalFormatting sqref="O54">
    <cfRule type="cellIs" dxfId="32" priority="17" operator="equal">
      <formula>"Error"</formula>
    </cfRule>
  </conditionalFormatting>
  <conditionalFormatting sqref="O55">
    <cfRule type="cellIs" dxfId="31" priority="16" operator="equal">
      <formula>"Error"</formula>
    </cfRule>
  </conditionalFormatting>
  <conditionalFormatting sqref="B121:C121">
    <cfRule type="cellIs" dxfId="30" priority="15" operator="lessThan">
      <formula>0.2</formula>
    </cfRule>
  </conditionalFormatting>
  <conditionalFormatting sqref="B122:C122">
    <cfRule type="cellIs" dxfId="29" priority="14" operator="greaterThan">
      <formula>0.15</formula>
    </cfRule>
  </conditionalFormatting>
  <conditionalFormatting sqref="F115:F119">
    <cfRule type="cellIs" dxfId="28" priority="13" operator="equal">
      <formula>"Error"</formula>
    </cfRule>
  </conditionalFormatting>
  <conditionalFormatting sqref="F128:F132">
    <cfRule type="cellIs" dxfId="27" priority="12" operator="equal">
      <formula>"Error"</formula>
    </cfRule>
  </conditionalFormatting>
  <conditionalFormatting sqref="D121">
    <cfRule type="cellIs" dxfId="26" priority="11" operator="lessThan">
      <formula>0.2</formula>
    </cfRule>
  </conditionalFormatting>
  <conditionalFormatting sqref="D122">
    <cfRule type="cellIs" dxfId="25" priority="10" operator="greaterThan">
      <formula>0.15</formula>
    </cfRule>
  </conditionalFormatting>
  <conditionalFormatting sqref="O17">
    <cfRule type="cellIs" dxfId="24" priority="9" operator="equal">
      <formula>"Error"</formula>
    </cfRule>
  </conditionalFormatting>
  <conditionalFormatting sqref="O16">
    <cfRule type="cellIs" dxfId="23" priority="8" operator="equal">
      <formula>"Error"</formula>
    </cfRule>
  </conditionalFormatting>
  <conditionalFormatting sqref="O15">
    <cfRule type="cellIs" dxfId="22" priority="7" operator="equal">
      <formula>"Error"</formula>
    </cfRule>
  </conditionalFormatting>
  <conditionalFormatting sqref="O14">
    <cfRule type="cellIs" dxfId="21" priority="6" operator="equal">
      <formula>"Error"</formula>
    </cfRule>
  </conditionalFormatting>
  <conditionalFormatting sqref="F33">
    <cfRule type="cellIs" dxfId="20" priority="5" operator="greaterThan">
      <formula>600000</formula>
    </cfRule>
  </conditionalFormatting>
  <conditionalFormatting sqref="E33">
    <cfRule type="cellIs" dxfId="19" priority="4" operator="greaterThan">
      <formula>17000</formula>
    </cfRule>
  </conditionalFormatting>
  <conditionalFormatting sqref="F34">
    <cfRule type="cellIs" dxfId="18" priority="3" operator="greaterThan">
      <formula>600000</formula>
    </cfRule>
  </conditionalFormatting>
  <conditionalFormatting sqref="E34">
    <cfRule type="cellIs" dxfId="17" priority="2" operator="greaterThan">
      <formula>17000</formula>
    </cfRule>
  </conditionalFormatting>
  <conditionalFormatting sqref="N77">
    <cfRule type="cellIs" dxfId="16" priority="1" operator="equal">
      <formula>"Error"</formula>
    </cfRule>
  </conditionalFormatting>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sqref="A1:D1"/>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ht="15.75" x14ac:dyDescent="0.2">
      <c r="A1" s="109" t="s">
        <v>67</v>
      </c>
      <c r="B1" s="109"/>
      <c r="C1" s="109"/>
      <c r="D1" s="109"/>
    </row>
    <row r="3" spans="1:4" ht="31.5" customHeight="1" x14ac:dyDescent="0.2">
      <c r="A3" s="113" t="s">
        <v>90</v>
      </c>
      <c r="B3" s="113"/>
      <c r="C3" s="113"/>
      <c r="D3" s="113"/>
    </row>
    <row r="4" spans="1:4" ht="13.5" thickBot="1" x14ac:dyDescent="0.25"/>
    <row r="5" spans="1:4" ht="13.5" thickBot="1" x14ac:dyDescent="0.25">
      <c r="A5" s="110" t="s">
        <v>68</v>
      </c>
      <c r="B5" s="111"/>
      <c r="C5" s="111"/>
      <c r="D5" s="112"/>
    </row>
    <row r="6" spans="1:4" x14ac:dyDescent="0.2">
      <c r="A6" s="5" t="s">
        <v>69</v>
      </c>
      <c r="B6" s="1" t="s">
        <v>70</v>
      </c>
      <c r="D6" s="6"/>
    </row>
    <row r="7" spans="1:4" x14ac:dyDescent="0.2">
      <c r="A7" s="5" t="s">
        <v>88</v>
      </c>
      <c r="B7" s="1" t="s">
        <v>71</v>
      </c>
      <c r="D7" s="6"/>
    </row>
    <row r="8" spans="1:4" x14ac:dyDescent="0.2">
      <c r="A8" s="5" t="s">
        <v>89</v>
      </c>
      <c r="B8" s="1" t="s">
        <v>72</v>
      </c>
      <c r="D8" s="6"/>
    </row>
    <row r="9" spans="1:4" ht="13.5" thickBot="1" x14ac:dyDescent="0.25">
      <c r="A9" s="7"/>
      <c r="D9" s="6"/>
    </row>
    <row r="10" spans="1:4" ht="26.25" thickBot="1" x14ac:dyDescent="0.25">
      <c r="A10" s="8" t="s">
        <v>73</v>
      </c>
      <c r="B10" s="8" t="s">
        <v>74</v>
      </c>
      <c r="C10" s="8" t="s">
        <v>75</v>
      </c>
      <c r="D10" s="8" t="s">
        <v>76</v>
      </c>
    </row>
    <row r="11" spans="1:4" ht="25.5" x14ac:dyDescent="0.2">
      <c r="A11" s="9" t="s">
        <v>77</v>
      </c>
      <c r="B11" s="10">
        <v>0</v>
      </c>
      <c r="C11" s="11">
        <v>0</v>
      </c>
      <c r="D11" s="51" t="s">
        <v>78</v>
      </c>
    </row>
    <row r="12" spans="1:4" x14ac:dyDescent="0.2">
      <c r="A12" s="13" t="s">
        <v>37</v>
      </c>
      <c r="B12" s="14">
        <v>0</v>
      </c>
      <c r="C12" s="15">
        <v>0</v>
      </c>
      <c r="D12" s="16"/>
    </row>
    <row r="13" spans="1:4" x14ac:dyDescent="0.2">
      <c r="A13" s="13" t="s">
        <v>59</v>
      </c>
      <c r="B13" s="14">
        <v>0</v>
      </c>
      <c r="C13" s="15">
        <v>0</v>
      </c>
      <c r="D13" s="16"/>
    </row>
    <row r="14" spans="1:4" x14ac:dyDescent="0.2">
      <c r="A14" s="13" t="s">
        <v>46</v>
      </c>
      <c r="B14" s="14">
        <v>0</v>
      </c>
      <c r="C14" s="15">
        <v>0</v>
      </c>
      <c r="D14" s="16"/>
    </row>
    <row r="15" spans="1:4" ht="13.5" thickBot="1" x14ac:dyDescent="0.25">
      <c r="A15" s="13" t="s">
        <v>79</v>
      </c>
      <c r="B15" s="17">
        <v>0</v>
      </c>
      <c r="C15" s="18">
        <v>0</v>
      </c>
      <c r="D15" s="16"/>
    </row>
    <row r="16" spans="1:4" ht="13.5" thickBot="1" x14ac:dyDescent="0.25">
      <c r="A16" s="19" t="s">
        <v>80</v>
      </c>
      <c r="B16" s="20">
        <f>SUM(B11:B15)</f>
        <v>0</v>
      </c>
      <c r="C16" s="21">
        <f>SUM(C11:C15)</f>
        <v>0</v>
      </c>
      <c r="D16" s="22" t="str">
        <f>IF(B16=C16,"PRESUPUESTO VALIDADO","CORREGIR DIFERENCIA")</f>
        <v>PRESUPUESTO VALIDADO</v>
      </c>
    </row>
    <row r="17" spans="1:4" ht="13.5" thickBot="1" x14ac:dyDescent="0.25"/>
    <row r="18" spans="1:4" ht="13.5" thickBot="1" x14ac:dyDescent="0.25">
      <c r="A18" s="110" t="s">
        <v>81</v>
      </c>
      <c r="B18" s="111"/>
      <c r="C18" s="111"/>
      <c r="D18" s="112"/>
    </row>
    <row r="19" spans="1:4" x14ac:dyDescent="0.2">
      <c r="A19" s="5" t="s">
        <v>69</v>
      </c>
      <c r="B19" s="1" t="s">
        <v>70</v>
      </c>
      <c r="D19" s="6"/>
    </row>
    <row r="20" spans="1:4" x14ac:dyDescent="0.2">
      <c r="A20" s="5" t="s">
        <v>88</v>
      </c>
      <c r="B20" s="1" t="s">
        <v>71</v>
      </c>
      <c r="D20" s="6"/>
    </row>
    <row r="21" spans="1:4" x14ac:dyDescent="0.2">
      <c r="A21" s="5" t="s">
        <v>89</v>
      </c>
      <c r="B21" s="1" t="s">
        <v>72</v>
      </c>
      <c r="D21" s="6"/>
    </row>
    <row r="22" spans="1:4" ht="13.5" thickBot="1" x14ac:dyDescent="0.25">
      <c r="A22" s="7"/>
      <c r="D22" s="6"/>
    </row>
    <row r="23" spans="1:4" ht="26.25" thickBot="1" x14ac:dyDescent="0.25">
      <c r="A23" s="8" t="s">
        <v>73</v>
      </c>
      <c r="B23" s="8" t="s">
        <v>74</v>
      </c>
      <c r="C23" s="8" t="s">
        <v>75</v>
      </c>
      <c r="D23" s="8" t="s">
        <v>76</v>
      </c>
    </row>
    <row r="24" spans="1:4" x14ac:dyDescent="0.2">
      <c r="A24" s="9" t="s">
        <v>77</v>
      </c>
      <c r="B24" s="10">
        <v>0</v>
      </c>
      <c r="C24" s="11">
        <v>0</v>
      </c>
      <c r="D24" s="12"/>
    </row>
    <row r="25" spans="1:4" x14ac:dyDescent="0.2">
      <c r="A25" s="13" t="s">
        <v>37</v>
      </c>
      <c r="B25" s="14">
        <v>0</v>
      </c>
      <c r="C25" s="15">
        <v>0</v>
      </c>
      <c r="D25" s="16"/>
    </row>
    <row r="26" spans="1:4" x14ac:dyDescent="0.2">
      <c r="A26" s="13" t="s">
        <v>59</v>
      </c>
      <c r="B26" s="14">
        <v>0</v>
      </c>
      <c r="C26" s="15">
        <v>0</v>
      </c>
      <c r="D26" s="16"/>
    </row>
    <row r="27" spans="1:4" x14ac:dyDescent="0.2">
      <c r="A27" s="13" t="s">
        <v>46</v>
      </c>
      <c r="B27" s="14">
        <v>0</v>
      </c>
      <c r="C27" s="15">
        <v>0</v>
      </c>
      <c r="D27" s="16"/>
    </row>
    <row r="28" spans="1:4" ht="13.5" thickBot="1" x14ac:dyDescent="0.25">
      <c r="A28" s="13" t="s">
        <v>79</v>
      </c>
      <c r="B28" s="17">
        <v>0</v>
      </c>
      <c r="C28" s="18">
        <v>0</v>
      </c>
      <c r="D28" s="16"/>
    </row>
    <row r="29" spans="1:4" ht="13.5" thickBot="1" x14ac:dyDescent="0.25">
      <c r="A29" s="19" t="s">
        <v>80</v>
      </c>
      <c r="B29" s="20">
        <f>SUM(B24:B28)</f>
        <v>0</v>
      </c>
      <c r="C29" s="21">
        <f>SUM(C24:C28)</f>
        <v>0</v>
      </c>
      <c r="D29" s="22" t="str">
        <f>IF(B29=C29,"PRESUPUESTO VALIDADO","CORREGIR DIFERENCIA")</f>
        <v>PRESUPUESTO VALIDADO</v>
      </c>
    </row>
    <row r="30" spans="1:4" ht="13.5" thickBot="1" x14ac:dyDescent="0.25"/>
    <row r="31" spans="1:4" ht="13.5" thickBot="1" x14ac:dyDescent="0.25">
      <c r="A31" s="110" t="s">
        <v>82</v>
      </c>
      <c r="B31" s="111"/>
      <c r="C31" s="111"/>
      <c r="D31" s="112"/>
    </row>
    <row r="32" spans="1:4" x14ac:dyDescent="0.2">
      <c r="A32" s="5" t="s">
        <v>69</v>
      </c>
      <c r="B32" s="1" t="s">
        <v>70</v>
      </c>
      <c r="D32" s="6"/>
    </row>
    <row r="33" spans="1:4" x14ac:dyDescent="0.2">
      <c r="A33" s="5" t="s">
        <v>88</v>
      </c>
      <c r="B33" s="1" t="s">
        <v>71</v>
      </c>
      <c r="D33" s="6"/>
    </row>
    <row r="34" spans="1:4" x14ac:dyDescent="0.2">
      <c r="A34" s="5" t="s">
        <v>89</v>
      </c>
      <c r="B34" s="1" t="s">
        <v>72</v>
      </c>
      <c r="D34" s="6"/>
    </row>
    <row r="35" spans="1:4" ht="13.5" thickBot="1" x14ac:dyDescent="0.25">
      <c r="A35" s="7"/>
      <c r="D35" s="6"/>
    </row>
    <row r="36" spans="1:4" ht="26.25" thickBot="1" x14ac:dyDescent="0.25">
      <c r="A36" s="8" t="s">
        <v>73</v>
      </c>
      <c r="B36" s="8" t="s">
        <v>74</v>
      </c>
      <c r="C36" s="8" t="s">
        <v>75</v>
      </c>
      <c r="D36" s="8" t="s">
        <v>76</v>
      </c>
    </row>
    <row r="37" spans="1:4" x14ac:dyDescent="0.2">
      <c r="A37" s="9" t="s">
        <v>77</v>
      </c>
      <c r="B37" s="10">
        <v>0</v>
      </c>
      <c r="C37" s="11">
        <v>0</v>
      </c>
      <c r="D37" s="12"/>
    </row>
    <row r="38" spans="1:4" x14ac:dyDescent="0.2">
      <c r="A38" s="13" t="s">
        <v>37</v>
      </c>
      <c r="B38" s="14">
        <v>0</v>
      </c>
      <c r="C38" s="15">
        <v>0</v>
      </c>
      <c r="D38" s="16"/>
    </row>
    <row r="39" spans="1:4" x14ac:dyDescent="0.2">
      <c r="A39" s="13" t="s">
        <v>59</v>
      </c>
      <c r="B39" s="14">
        <v>0</v>
      </c>
      <c r="C39" s="15">
        <v>0</v>
      </c>
      <c r="D39" s="16"/>
    </row>
    <row r="40" spans="1:4" x14ac:dyDescent="0.2">
      <c r="A40" s="13" t="s">
        <v>46</v>
      </c>
      <c r="B40" s="14">
        <v>0</v>
      </c>
      <c r="C40" s="15">
        <v>0</v>
      </c>
      <c r="D40" s="16"/>
    </row>
    <row r="41" spans="1:4" ht="13.5" thickBot="1" x14ac:dyDescent="0.25">
      <c r="A41" s="13" t="s">
        <v>79</v>
      </c>
      <c r="B41" s="17">
        <v>0</v>
      </c>
      <c r="C41" s="18">
        <v>0</v>
      </c>
      <c r="D41" s="16"/>
    </row>
    <row r="42" spans="1:4" ht="13.5" thickBot="1" x14ac:dyDescent="0.25">
      <c r="A42" s="19" t="s">
        <v>80</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110" t="s">
        <v>83</v>
      </c>
      <c r="B44" s="111"/>
      <c r="C44" s="111"/>
      <c r="D44" s="112"/>
    </row>
    <row r="45" spans="1:4" x14ac:dyDescent="0.2">
      <c r="A45" s="5" t="s">
        <v>69</v>
      </c>
      <c r="B45" s="1" t="s">
        <v>70</v>
      </c>
      <c r="D45" s="6"/>
    </row>
    <row r="46" spans="1:4" x14ac:dyDescent="0.2">
      <c r="A46" s="5" t="s">
        <v>88</v>
      </c>
      <c r="B46" s="1" t="s">
        <v>71</v>
      </c>
      <c r="D46" s="6"/>
    </row>
    <row r="47" spans="1:4" x14ac:dyDescent="0.2">
      <c r="A47" s="5" t="s">
        <v>89</v>
      </c>
      <c r="B47" s="1" t="s">
        <v>72</v>
      </c>
      <c r="D47" s="6"/>
    </row>
    <row r="48" spans="1:4" ht="13.5" thickBot="1" x14ac:dyDescent="0.25">
      <c r="A48" s="7"/>
      <c r="D48" s="6"/>
    </row>
    <row r="49" spans="1:4" ht="26.25" thickBot="1" x14ac:dyDescent="0.25">
      <c r="A49" s="8" t="s">
        <v>73</v>
      </c>
      <c r="B49" s="8" t="s">
        <v>74</v>
      </c>
      <c r="C49" s="8" t="s">
        <v>75</v>
      </c>
      <c r="D49" s="8" t="s">
        <v>76</v>
      </c>
    </row>
    <row r="50" spans="1:4" x14ac:dyDescent="0.2">
      <c r="A50" s="9" t="s">
        <v>77</v>
      </c>
      <c r="B50" s="10">
        <v>0</v>
      </c>
      <c r="C50" s="11">
        <v>0</v>
      </c>
      <c r="D50" s="12"/>
    </row>
    <row r="51" spans="1:4" x14ac:dyDescent="0.2">
      <c r="A51" s="13" t="s">
        <v>37</v>
      </c>
      <c r="B51" s="14">
        <v>0</v>
      </c>
      <c r="C51" s="15">
        <v>0</v>
      </c>
      <c r="D51" s="16"/>
    </row>
    <row r="52" spans="1:4" x14ac:dyDescent="0.2">
      <c r="A52" s="13" t="s">
        <v>59</v>
      </c>
      <c r="B52" s="14">
        <v>0</v>
      </c>
      <c r="C52" s="15">
        <v>0</v>
      </c>
      <c r="D52" s="16"/>
    </row>
    <row r="53" spans="1:4" x14ac:dyDescent="0.2">
      <c r="A53" s="13" t="s">
        <v>46</v>
      </c>
      <c r="B53" s="14">
        <v>0</v>
      </c>
      <c r="C53" s="15">
        <v>0</v>
      </c>
      <c r="D53" s="16"/>
    </row>
    <row r="54" spans="1:4" ht="13.5" thickBot="1" x14ac:dyDescent="0.25">
      <c r="A54" s="13" t="s">
        <v>79</v>
      </c>
      <c r="B54" s="17">
        <v>0</v>
      </c>
      <c r="C54" s="18">
        <v>0</v>
      </c>
      <c r="D54" s="16"/>
    </row>
    <row r="55" spans="1:4" ht="13.5" thickBot="1" x14ac:dyDescent="0.25">
      <c r="A55" s="19" t="s">
        <v>80</v>
      </c>
      <c r="B55" s="20">
        <f>SUM(B50:B54)</f>
        <v>0</v>
      </c>
      <c r="C55" s="21">
        <f>SUM(C50:C54)</f>
        <v>0</v>
      </c>
      <c r="D55" s="22" t="str">
        <f>IF(B55=C55,"PRESUPUESTO VALIDADO","CORREGIR DIFERENCIA")</f>
        <v>PRESUPUESTO VALIDADO</v>
      </c>
    </row>
  </sheetData>
  <mergeCells count="6">
    <mergeCell ref="A1:D1"/>
    <mergeCell ref="A5:D5"/>
    <mergeCell ref="A18:D18"/>
    <mergeCell ref="A31:D31"/>
    <mergeCell ref="A44:D44"/>
    <mergeCell ref="A3:D3"/>
  </mergeCells>
  <conditionalFormatting sqref="D16">
    <cfRule type="cellIs" dxfId="15" priority="13" stopIfTrue="1" operator="equal">
      <formula>"CORREGIR DIFERENCIA"</formula>
    </cfRule>
    <cfRule type="cellIs" dxfId="14" priority="14" stopIfTrue="1" operator="equal">
      <formula>"PRESUPUESTO VALIDADO"</formula>
    </cfRule>
  </conditionalFormatting>
  <conditionalFormatting sqref="D29">
    <cfRule type="cellIs" dxfId="13" priority="5" stopIfTrue="1" operator="equal">
      <formula>"CORREGIR DIFERENCIA"</formula>
    </cfRule>
    <cfRule type="cellIs" dxfId="12" priority="6" stopIfTrue="1" operator="equal">
      <formula>"PRESUPUESTO VALIDADO"</formula>
    </cfRule>
  </conditionalFormatting>
  <conditionalFormatting sqref="D42:D43">
    <cfRule type="cellIs" dxfId="11" priority="3" stopIfTrue="1" operator="equal">
      <formula>"CORREGIR DIFERENCIA"</formula>
    </cfRule>
    <cfRule type="cellIs" dxfId="10" priority="4" stopIfTrue="1" operator="equal">
      <formula>"PRESUPUESTO VALIDADO"</formula>
    </cfRule>
  </conditionalFormatting>
  <conditionalFormatting sqref="D55">
    <cfRule type="cellIs" dxfId="9" priority="1" stopIfTrue="1" operator="equal">
      <formula>"CORREGIR DIFERENCIA"</formula>
    </cfRule>
    <cfRule type="cellIs" dxfId="8" priority="2" stopIfTrue="1" operator="equal">
      <formula>"PRESUPUESTO VALIDADO"</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workbookViewId="0">
      <selection sqref="A1:D1"/>
    </sheetView>
  </sheetViews>
  <sheetFormatPr baseColWidth="10" defaultColWidth="11.7109375" defaultRowHeight="12.75" x14ac:dyDescent="0.2"/>
  <cols>
    <col min="1" max="1" width="27.5703125" style="4" customWidth="1"/>
    <col min="2" max="3" width="14.7109375" style="4" customWidth="1"/>
    <col min="4" max="4" width="101.42578125" style="4" customWidth="1"/>
    <col min="5" max="16384" width="11.7109375" style="4"/>
  </cols>
  <sheetData>
    <row r="1" spans="1:4" ht="15.75" x14ac:dyDescent="0.2">
      <c r="A1" s="109" t="s">
        <v>67</v>
      </c>
      <c r="B1" s="109"/>
      <c r="C1" s="109"/>
      <c r="D1" s="109"/>
    </row>
    <row r="3" spans="1:4" ht="31.5" customHeight="1" x14ac:dyDescent="0.2">
      <c r="A3" s="113" t="s">
        <v>90</v>
      </c>
      <c r="B3" s="113"/>
      <c r="C3" s="113"/>
      <c r="D3" s="113"/>
    </row>
    <row r="4" spans="1:4" ht="13.5" thickBot="1" x14ac:dyDescent="0.25"/>
    <row r="5" spans="1:4" ht="13.5" thickBot="1" x14ac:dyDescent="0.25">
      <c r="A5" s="110" t="s">
        <v>68</v>
      </c>
      <c r="B5" s="111"/>
      <c r="C5" s="111"/>
      <c r="D5" s="112"/>
    </row>
    <row r="6" spans="1:4" x14ac:dyDescent="0.2">
      <c r="A6" s="5" t="s">
        <v>69</v>
      </c>
      <c r="B6" s="1" t="s">
        <v>70</v>
      </c>
      <c r="D6" s="6"/>
    </row>
    <row r="7" spans="1:4" x14ac:dyDescent="0.2">
      <c r="A7" s="5" t="s">
        <v>88</v>
      </c>
      <c r="B7" s="1" t="s">
        <v>84</v>
      </c>
      <c r="D7" s="6"/>
    </row>
    <row r="8" spans="1:4" x14ac:dyDescent="0.2">
      <c r="A8" s="5" t="s">
        <v>89</v>
      </c>
      <c r="B8" s="1" t="s">
        <v>72</v>
      </c>
      <c r="D8" s="6"/>
    </row>
    <row r="9" spans="1:4" ht="13.5" thickBot="1" x14ac:dyDescent="0.25">
      <c r="A9" s="7"/>
      <c r="D9" s="6"/>
    </row>
    <row r="10" spans="1:4" ht="26.25" thickBot="1" x14ac:dyDescent="0.25">
      <c r="A10" s="8" t="s">
        <v>73</v>
      </c>
      <c r="B10" s="8" t="s">
        <v>74</v>
      </c>
      <c r="C10" s="8" t="s">
        <v>75</v>
      </c>
      <c r="D10" s="8" t="s">
        <v>76</v>
      </c>
    </row>
    <row r="11" spans="1:4" ht="25.5" x14ac:dyDescent="0.2">
      <c r="A11" s="9" t="s">
        <v>77</v>
      </c>
      <c r="B11" s="10">
        <v>0</v>
      </c>
      <c r="C11" s="11">
        <v>0</v>
      </c>
      <c r="D11" s="50" t="s">
        <v>78</v>
      </c>
    </row>
    <row r="12" spans="1:4" x14ac:dyDescent="0.2">
      <c r="A12" s="13" t="s">
        <v>37</v>
      </c>
      <c r="B12" s="14">
        <v>0</v>
      </c>
      <c r="C12" s="15">
        <v>0</v>
      </c>
      <c r="D12" s="16"/>
    </row>
    <row r="13" spans="1:4" x14ac:dyDescent="0.2">
      <c r="A13" s="13" t="s">
        <v>59</v>
      </c>
      <c r="B13" s="14">
        <v>0</v>
      </c>
      <c r="C13" s="15">
        <v>0</v>
      </c>
      <c r="D13" s="16"/>
    </row>
    <row r="14" spans="1:4" x14ac:dyDescent="0.2">
      <c r="A14" s="13" t="s">
        <v>46</v>
      </c>
      <c r="B14" s="14">
        <v>0</v>
      </c>
      <c r="C14" s="15">
        <v>0</v>
      </c>
      <c r="D14" s="16"/>
    </row>
    <row r="15" spans="1:4" ht="13.5" thickBot="1" x14ac:dyDescent="0.25">
      <c r="A15" s="13" t="s">
        <v>79</v>
      </c>
      <c r="B15" s="17">
        <v>0</v>
      </c>
      <c r="C15" s="18">
        <v>0</v>
      </c>
      <c r="D15" s="16"/>
    </row>
    <row r="16" spans="1:4" ht="13.5" thickBot="1" x14ac:dyDescent="0.25">
      <c r="A16" s="19" t="s">
        <v>80</v>
      </c>
      <c r="B16" s="20">
        <f>SUM(B11:B15)</f>
        <v>0</v>
      </c>
      <c r="C16" s="21">
        <f>SUM(C11:C15)</f>
        <v>0</v>
      </c>
      <c r="D16" s="22" t="str">
        <f>IF(B16=C16,"PRESUPUESTO VALIDADO","CORREGIR DIFERENCIA")</f>
        <v>PRESUPUESTO VALIDADO</v>
      </c>
    </row>
    <row r="17" spans="1:4" ht="13.5" thickBot="1" x14ac:dyDescent="0.25"/>
    <row r="18" spans="1:4" ht="13.5" thickBot="1" x14ac:dyDescent="0.25">
      <c r="A18" s="110" t="s">
        <v>81</v>
      </c>
      <c r="B18" s="111"/>
      <c r="C18" s="111"/>
      <c r="D18" s="112"/>
    </row>
    <row r="19" spans="1:4" x14ac:dyDescent="0.2">
      <c r="A19" s="5" t="s">
        <v>69</v>
      </c>
      <c r="B19" s="1" t="s">
        <v>70</v>
      </c>
      <c r="D19" s="6"/>
    </row>
    <row r="20" spans="1:4" x14ac:dyDescent="0.2">
      <c r="A20" s="5" t="s">
        <v>88</v>
      </c>
      <c r="B20" s="1" t="s">
        <v>84</v>
      </c>
      <c r="D20" s="6"/>
    </row>
    <row r="21" spans="1:4" x14ac:dyDescent="0.2">
      <c r="A21" s="5" t="s">
        <v>89</v>
      </c>
      <c r="B21" s="1" t="s">
        <v>72</v>
      </c>
      <c r="D21" s="6"/>
    </row>
    <row r="22" spans="1:4" ht="13.5" thickBot="1" x14ac:dyDescent="0.25">
      <c r="A22" s="7"/>
      <c r="D22" s="6"/>
    </row>
    <row r="23" spans="1:4" ht="26.25" thickBot="1" x14ac:dyDescent="0.25">
      <c r="A23" s="8" t="s">
        <v>73</v>
      </c>
      <c r="B23" s="8" t="s">
        <v>74</v>
      </c>
      <c r="C23" s="8" t="s">
        <v>75</v>
      </c>
      <c r="D23" s="8" t="s">
        <v>76</v>
      </c>
    </row>
    <row r="24" spans="1:4" x14ac:dyDescent="0.2">
      <c r="A24" s="9" t="s">
        <v>77</v>
      </c>
      <c r="B24" s="10">
        <v>0</v>
      </c>
      <c r="C24" s="11">
        <v>0</v>
      </c>
      <c r="D24" s="12"/>
    </row>
    <row r="25" spans="1:4" x14ac:dyDescent="0.2">
      <c r="A25" s="13" t="s">
        <v>37</v>
      </c>
      <c r="B25" s="14">
        <v>0</v>
      </c>
      <c r="C25" s="15">
        <v>0</v>
      </c>
      <c r="D25" s="16"/>
    </row>
    <row r="26" spans="1:4" x14ac:dyDescent="0.2">
      <c r="A26" s="13" t="s">
        <v>59</v>
      </c>
      <c r="B26" s="14">
        <v>0</v>
      </c>
      <c r="C26" s="15">
        <v>0</v>
      </c>
      <c r="D26" s="16"/>
    </row>
    <row r="27" spans="1:4" x14ac:dyDescent="0.2">
      <c r="A27" s="13" t="s">
        <v>46</v>
      </c>
      <c r="B27" s="14">
        <v>0</v>
      </c>
      <c r="C27" s="15">
        <v>0</v>
      </c>
      <c r="D27" s="16"/>
    </row>
    <row r="28" spans="1:4" ht="13.5" thickBot="1" x14ac:dyDescent="0.25">
      <c r="A28" s="13" t="s">
        <v>79</v>
      </c>
      <c r="B28" s="17">
        <v>0</v>
      </c>
      <c r="C28" s="18">
        <v>0</v>
      </c>
      <c r="D28" s="16"/>
    </row>
    <row r="29" spans="1:4" ht="13.5" thickBot="1" x14ac:dyDescent="0.25">
      <c r="A29" s="19" t="s">
        <v>80</v>
      </c>
      <c r="B29" s="20">
        <f>SUM(B24:B28)</f>
        <v>0</v>
      </c>
      <c r="C29" s="21">
        <f>SUM(C24:C28)</f>
        <v>0</v>
      </c>
      <c r="D29" s="22" t="str">
        <f>IF(B29=C29,"PRESUPUESTO VALIDADO","CORREGIR DIFERENCIA")</f>
        <v>PRESUPUESTO VALIDADO</v>
      </c>
    </row>
    <row r="30" spans="1:4" ht="13.5" thickBot="1" x14ac:dyDescent="0.25"/>
    <row r="31" spans="1:4" ht="13.5" thickBot="1" x14ac:dyDescent="0.25">
      <c r="A31" s="110" t="s">
        <v>82</v>
      </c>
      <c r="B31" s="111"/>
      <c r="C31" s="111"/>
      <c r="D31" s="112"/>
    </row>
    <row r="32" spans="1:4" x14ac:dyDescent="0.2">
      <c r="A32" s="5" t="s">
        <v>69</v>
      </c>
      <c r="B32" s="1" t="s">
        <v>70</v>
      </c>
      <c r="D32" s="6"/>
    </row>
    <row r="33" spans="1:4" x14ac:dyDescent="0.2">
      <c r="A33" s="5" t="s">
        <v>88</v>
      </c>
      <c r="B33" s="1" t="s">
        <v>84</v>
      </c>
      <c r="D33" s="6"/>
    </row>
    <row r="34" spans="1:4" x14ac:dyDescent="0.2">
      <c r="A34" s="5" t="s">
        <v>89</v>
      </c>
      <c r="B34" s="1" t="s">
        <v>72</v>
      </c>
      <c r="D34" s="6"/>
    </row>
    <row r="35" spans="1:4" ht="13.5" thickBot="1" x14ac:dyDescent="0.25">
      <c r="A35" s="7"/>
      <c r="D35" s="6"/>
    </row>
    <row r="36" spans="1:4" ht="26.25" thickBot="1" x14ac:dyDescent="0.25">
      <c r="A36" s="8" t="s">
        <v>73</v>
      </c>
      <c r="B36" s="8" t="s">
        <v>74</v>
      </c>
      <c r="C36" s="8" t="s">
        <v>75</v>
      </c>
      <c r="D36" s="8" t="s">
        <v>76</v>
      </c>
    </row>
    <row r="37" spans="1:4" x14ac:dyDescent="0.2">
      <c r="A37" s="9" t="s">
        <v>77</v>
      </c>
      <c r="B37" s="10">
        <v>0</v>
      </c>
      <c r="C37" s="11">
        <v>0</v>
      </c>
      <c r="D37" s="12"/>
    </row>
    <row r="38" spans="1:4" x14ac:dyDescent="0.2">
      <c r="A38" s="13" t="s">
        <v>37</v>
      </c>
      <c r="B38" s="14">
        <v>0</v>
      </c>
      <c r="C38" s="15">
        <v>0</v>
      </c>
      <c r="D38" s="16"/>
    </row>
    <row r="39" spans="1:4" x14ac:dyDescent="0.2">
      <c r="A39" s="13" t="s">
        <v>59</v>
      </c>
      <c r="B39" s="14">
        <v>0</v>
      </c>
      <c r="C39" s="15">
        <v>0</v>
      </c>
      <c r="D39" s="16"/>
    </row>
    <row r="40" spans="1:4" x14ac:dyDescent="0.2">
      <c r="A40" s="13" t="s">
        <v>46</v>
      </c>
      <c r="B40" s="14">
        <v>0</v>
      </c>
      <c r="C40" s="15">
        <v>0</v>
      </c>
      <c r="D40" s="16"/>
    </row>
    <row r="41" spans="1:4" ht="13.5" thickBot="1" x14ac:dyDescent="0.25">
      <c r="A41" s="13" t="s">
        <v>79</v>
      </c>
      <c r="B41" s="17">
        <v>0</v>
      </c>
      <c r="C41" s="18">
        <v>0</v>
      </c>
      <c r="D41" s="16"/>
    </row>
    <row r="42" spans="1:4" ht="13.5" thickBot="1" x14ac:dyDescent="0.25">
      <c r="A42" s="19" t="s">
        <v>80</v>
      </c>
      <c r="B42" s="20">
        <f>SUM(B37:B41)</f>
        <v>0</v>
      </c>
      <c r="C42" s="21">
        <f>SUM(C37:C41)</f>
        <v>0</v>
      </c>
      <c r="D42" s="22" t="str">
        <f>IF(B42=C42,"PRESUPUESTO VALIDADO","CORREGIR DIFERENCIA")</f>
        <v>PRESUPUESTO VALIDADO</v>
      </c>
    </row>
    <row r="43" spans="1:4" ht="13.5" thickBot="1" x14ac:dyDescent="0.25">
      <c r="A43" s="23"/>
      <c r="B43" s="24"/>
      <c r="C43" s="24"/>
      <c r="D43" s="25"/>
    </row>
    <row r="44" spans="1:4" ht="13.5" thickBot="1" x14ac:dyDescent="0.25">
      <c r="A44" s="110" t="s">
        <v>83</v>
      </c>
      <c r="B44" s="111"/>
      <c r="C44" s="111"/>
      <c r="D44" s="112"/>
    </row>
    <row r="45" spans="1:4" x14ac:dyDescent="0.2">
      <c r="A45" s="5" t="s">
        <v>69</v>
      </c>
      <c r="B45" s="1" t="s">
        <v>70</v>
      </c>
      <c r="D45" s="6"/>
    </row>
    <row r="46" spans="1:4" x14ac:dyDescent="0.2">
      <c r="A46" s="5" t="s">
        <v>88</v>
      </c>
      <c r="B46" s="1" t="s">
        <v>84</v>
      </c>
      <c r="D46" s="6"/>
    </row>
    <row r="47" spans="1:4" x14ac:dyDescent="0.2">
      <c r="A47" s="5" t="s">
        <v>89</v>
      </c>
      <c r="B47" s="1" t="s">
        <v>72</v>
      </c>
      <c r="D47" s="6"/>
    </row>
    <row r="48" spans="1:4" ht="13.5" thickBot="1" x14ac:dyDescent="0.25">
      <c r="A48" s="7"/>
      <c r="D48" s="6"/>
    </row>
    <row r="49" spans="1:4" ht="26.25" thickBot="1" x14ac:dyDescent="0.25">
      <c r="A49" s="8" t="s">
        <v>73</v>
      </c>
      <c r="B49" s="8" t="s">
        <v>74</v>
      </c>
      <c r="C49" s="8" t="s">
        <v>75</v>
      </c>
      <c r="D49" s="8" t="s">
        <v>76</v>
      </c>
    </row>
    <row r="50" spans="1:4" x14ac:dyDescent="0.2">
      <c r="A50" s="9" t="s">
        <v>77</v>
      </c>
      <c r="B50" s="10">
        <v>0</v>
      </c>
      <c r="C50" s="11">
        <v>0</v>
      </c>
      <c r="D50" s="12"/>
    </row>
    <row r="51" spans="1:4" x14ac:dyDescent="0.2">
      <c r="A51" s="13" t="s">
        <v>37</v>
      </c>
      <c r="B51" s="14">
        <v>0</v>
      </c>
      <c r="C51" s="15">
        <v>0</v>
      </c>
      <c r="D51" s="16"/>
    </row>
    <row r="52" spans="1:4" x14ac:dyDescent="0.2">
      <c r="A52" s="13" t="s">
        <v>59</v>
      </c>
      <c r="B52" s="14">
        <v>0</v>
      </c>
      <c r="C52" s="15">
        <v>0</v>
      </c>
      <c r="D52" s="16"/>
    </row>
    <row r="53" spans="1:4" x14ac:dyDescent="0.2">
      <c r="A53" s="13" t="s">
        <v>46</v>
      </c>
      <c r="B53" s="14">
        <v>0</v>
      </c>
      <c r="C53" s="15">
        <v>0</v>
      </c>
      <c r="D53" s="16"/>
    </row>
    <row r="54" spans="1:4" ht="13.5" thickBot="1" x14ac:dyDescent="0.25">
      <c r="A54" s="13" t="s">
        <v>79</v>
      </c>
      <c r="B54" s="17">
        <v>0</v>
      </c>
      <c r="C54" s="18">
        <v>0</v>
      </c>
      <c r="D54" s="16"/>
    </row>
    <row r="55" spans="1:4" ht="13.5" thickBot="1" x14ac:dyDescent="0.25">
      <c r="A55" s="19" t="s">
        <v>80</v>
      </c>
      <c r="B55" s="20">
        <f>SUM(B50:B54)</f>
        <v>0</v>
      </c>
      <c r="C55" s="21">
        <f>SUM(C50:C54)</f>
        <v>0</v>
      </c>
      <c r="D55" s="22" t="str">
        <f>IF(B55=C55,"PRESUPUESTO VALIDADO","CORREGIR DIFERENCIA")</f>
        <v>PRESUPUESTO VALIDADO</v>
      </c>
    </row>
  </sheetData>
  <mergeCells count="6">
    <mergeCell ref="A44:D44"/>
    <mergeCell ref="A1:D1"/>
    <mergeCell ref="A3:D3"/>
    <mergeCell ref="A5:D5"/>
    <mergeCell ref="A18:D18"/>
    <mergeCell ref="A31:D31"/>
  </mergeCells>
  <conditionalFormatting sqref="D16">
    <cfRule type="cellIs" dxfId="7" priority="9" stopIfTrue="1" operator="equal">
      <formula>"CORREGIR DIFERENCIA"</formula>
    </cfRule>
    <cfRule type="cellIs" dxfId="6" priority="10" stopIfTrue="1" operator="equal">
      <formula>"PRESUPUESTO VALIDADO"</formula>
    </cfRule>
  </conditionalFormatting>
  <conditionalFormatting sqref="D29">
    <cfRule type="cellIs" dxfId="5" priority="5" stopIfTrue="1" operator="equal">
      <formula>"CORREGIR DIFERENCIA"</formula>
    </cfRule>
    <cfRule type="cellIs" dxfId="4" priority="6" stopIfTrue="1" operator="equal">
      <formula>"PRESUPUESTO VALIDADO"</formula>
    </cfRule>
  </conditionalFormatting>
  <conditionalFormatting sqref="D42:D43">
    <cfRule type="cellIs" dxfId="3" priority="3" stopIfTrue="1" operator="equal">
      <formula>"CORREGIR DIFERENCIA"</formula>
    </cfRule>
    <cfRule type="cellIs" dxfId="2" priority="4" stopIfTrue="1" operator="equal">
      <formula>"PRESUPUESTO VALIDADO"</formula>
    </cfRule>
  </conditionalFormatting>
  <conditionalFormatting sqref="D55">
    <cfRule type="cellIs" dxfId="1" priority="1" stopIfTrue="1" operator="equal">
      <formula>"CORREGIR DIFERENCIA"</formula>
    </cfRule>
    <cfRule type="cellIs" dxfId="0" priority="2" stopIfTrue="1" operator="equal">
      <formula>"PRESUPUESTO VALIDADO"</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b309ed8-a3ac-407a-ab90-334ab3a6400f">
      <UserInfo>
        <DisplayName/>
        <AccountId xsi:nil="true"/>
        <AccountType/>
      </UserInfo>
    </SharedWithUsers>
    <MediaLengthInSeconds xmlns="fe7f5f9c-66a7-4a12-94f8-9f30ef7fcbb8" xsi:nil="true"/>
    <TaxCatchAll xmlns="cb309ed8-a3ac-407a-ab90-334ab3a6400f" xsi:nil="true"/>
    <lcf76f155ced4ddcb4097134ff3c332f xmlns="fe7f5f9c-66a7-4a12-94f8-9f30ef7fcb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320A6865594E542AE6FFA3BA7F49FDA" ma:contentTypeVersion="16" ma:contentTypeDescription="Crear nuevo documento." ma:contentTypeScope="" ma:versionID="e0e5260595ee8e3752dfb3537dd0fede">
  <xsd:schema xmlns:xsd="http://www.w3.org/2001/XMLSchema" xmlns:xs="http://www.w3.org/2001/XMLSchema" xmlns:p="http://schemas.microsoft.com/office/2006/metadata/properties" xmlns:ns2="cb309ed8-a3ac-407a-ab90-334ab3a6400f" xmlns:ns3="fe7f5f9c-66a7-4a12-94f8-9f30ef7fcbb8" targetNamespace="http://schemas.microsoft.com/office/2006/metadata/properties" ma:root="true" ma:fieldsID="aae22f788f8df35dbb9de8c46fb269ce" ns2:_="" ns3:_="">
    <xsd:import namespace="cb309ed8-a3ac-407a-ab90-334ab3a6400f"/>
    <xsd:import namespace="fe7f5f9c-66a7-4a12-94f8-9f30ef7fcbb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309ed8-a3ac-407a-ab90-334ab3a6400f"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14740d5a-8d44-4738-815b-a38df77a8965}" ma:internalName="TaxCatchAll" ma:showField="CatchAllData" ma:web="cb309ed8-a3ac-407a-ab90-334ab3a6400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e7f5f9c-66a7-4a12-94f8-9f30ef7fcbb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889946a-11ce-4a40-85a9-3a6a3c45186b"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E1F77C-751F-4D0C-BC0B-1F4D90FEB86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fe7f5f9c-66a7-4a12-94f8-9f30ef7fcbb8"/>
    <ds:schemaRef ds:uri="http://purl.org/dc/terms/"/>
    <ds:schemaRef ds:uri="http://schemas.openxmlformats.org/package/2006/metadata/core-properties"/>
    <ds:schemaRef ds:uri="cb309ed8-a3ac-407a-ab90-334ab3a6400f"/>
    <ds:schemaRef ds:uri="http://www.w3.org/XML/1998/namespace"/>
    <ds:schemaRef ds:uri="http://purl.org/dc/dcmitype/"/>
  </ds:schemaRefs>
</ds:datastoreItem>
</file>

<file path=customXml/itemProps2.xml><?xml version="1.0" encoding="utf-8"?>
<ds:datastoreItem xmlns:ds="http://schemas.openxmlformats.org/officeDocument/2006/customXml" ds:itemID="{99E27ED5-2F6A-4E1C-BB1B-492A2DAAF0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309ed8-a3ac-407a-ab90-334ab3a6400f"/>
    <ds:schemaRef ds:uri="fe7f5f9c-66a7-4a12-94f8-9f30ef7fcb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62D24F-0CAF-422A-9C7E-AE32F987D9A4}">
  <ds:schemaRefs>
    <ds:schemaRef ds:uri="http://schemas.microsoft.com/office/2006/metadata/longProperties"/>
  </ds:schemaRefs>
</ds:datastoreItem>
</file>

<file path=customXml/itemProps4.xml><?xml version="1.0" encoding="utf-8"?>
<ds:datastoreItem xmlns:ds="http://schemas.openxmlformats.org/officeDocument/2006/customXml" ds:itemID="{B53DE81D-4500-48A0-BFE4-AA7E4C87AE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ANTECEDENTES</vt:lpstr>
      <vt:lpstr>DETALLE GASTOS</vt:lpstr>
      <vt:lpstr>REITEMIZACIONES SIA</vt:lpstr>
      <vt:lpstr>REITEMIZACIONES APORTES</vt:lpstr>
    </vt:vector>
  </TitlesOfParts>
  <Manager>Juan Paulo Vega H.</Manager>
  <Company>CONICYT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Planilla de Costos</dc:title>
  <dc:subject>XIII Concurso de Proyectos de I&amp;D de FONDEF</dc:subject>
  <dc:creator>FONDEF</dc:creator>
  <cp:keywords/>
  <dc:description/>
  <cp:lastModifiedBy>Equipo_2</cp:lastModifiedBy>
  <cp:revision/>
  <dcterms:created xsi:type="dcterms:W3CDTF">1999-03-29T20:02:48Z</dcterms:created>
  <dcterms:modified xsi:type="dcterms:W3CDTF">2025-08-18T16:56:27Z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0x010100B320A6865594E542AE6FFA3BA7F49FDA</vt:lpwstr>
  </property>
  <property fmtid="{D5CDD505-2E9C-101B-9397-08002B2CF9AE}" pid="3" name="PublishingExpirationDate">
    <vt:lpwstr/>
  </property>
  <property fmtid="{D5CDD505-2E9C-101B-9397-08002B2CF9AE}" pid="4" name="PublishingStartDate">
    <vt:lpwstr/>
  </property>
  <property fmtid="{D5CDD505-2E9C-101B-9397-08002B2CF9AE}" pid="5" name="LikesCount">
    <vt:lpwstr/>
  </property>
  <property fmtid="{D5CDD505-2E9C-101B-9397-08002B2CF9AE}" pid="6" name="Ratings">
    <vt:lpwstr/>
  </property>
  <property fmtid="{D5CDD505-2E9C-101B-9397-08002B2CF9AE}" pid="7" name="LikedBy">
    <vt:lpwstr/>
  </property>
  <property fmtid="{D5CDD505-2E9C-101B-9397-08002B2CF9AE}" pid="8" name="RatedBy">
    <vt:lpwstr/>
  </property>
  <property fmtid="{D5CDD505-2E9C-101B-9397-08002B2CF9AE}" pid="9" name="xd_Signature">
    <vt:lpwstr/>
  </property>
  <property fmtid="{D5CDD505-2E9C-101B-9397-08002B2CF9AE}" pid="10" name="display_urn:schemas-microsoft-com:office:office#Editor">
    <vt:lpwstr>Pamela Reyes Davey</vt:lpwstr>
  </property>
  <property fmtid="{D5CDD505-2E9C-101B-9397-08002B2CF9AE}" pid="11" name="Order">
    <vt:lpwstr>144791500.000000</vt:lpwstr>
  </property>
  <property fmtid="{D5CDD505-2E9C-101B-9397-08002B2CF9AE}" pid="12" name="xd_ProgID">
    <vt:lpwstr/>
  </property>
  <property fmtid="{D5CDD505-2E9C-101B-9397-08002B2CF9AE}" pid="13" name="_ExtendedDescription">
    <vt:lpwstr/>
  </property>
  <property fmtid="{D5CDD505-2E9C-101B-9397-08002B2CF9AE}" pid="14" name="SharedWithUsers">
    <vt:lpwstr/>
  </property>
  <property fmtid="{D5CDD505-2E9C-101B-9397-08002B2CF9AE}" pid="15" name="display_urn:schemas-microsoft-com:office:office#Author">
    <vt:lpwstr>Pamela Reyes Davey</vt:lpwstr>
  </property>
  <property fmtid="{D5CDD505-2E9C-101B-9397-08002B2CF9AE}" pid="16" name="ComplianceAssetId">
    <vt:lpwstr/>
  </property>
  <property fmtid="{D5CDD505-2E9C-101B-9397-08002B2CF9AE}" pid="17" name="TemplateUrl">
    <vt:lpwstr/>
  </property>
  <property fmtid="{D5CDD505-2E9C-101B-9397-08002B2CF9AE}" pid="18" name="MediaLengthInSeconds">
    <vt:lpwstr/>
  </property>
  <property fmtid="{D5CDD505-2E9C-101B-9397-08002B2CF9AE}" pid="19" name="MediaServiceImageTags">
    <vt:lpwstr/>
  </property>
</Properties>
</file>